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59027\sciebo\Antragsordner fuer Teilen\1-Abläufe+Vorlagen\2-DateivorlagenForschungsförderung\Kalkulationshilfen\"/>
    </mc:Choice>
  </mc:AlternateContent>
  <xr:revisionPtr revIDLastSave="0" documentId="8_{8EA22217-F619-41ED-BC4A-DE1342079980}" xr6:coauthVersionLast="36" xr6:coauthVersionMax="36" xr10:uidLastSave="{00000000-0000-0000-0000-000000000000}"/>
  <bookViews>
    <workbookView xWindow="0" yWindow="2310" windowWidth="25200" windowHeight="11385" activeTab="1" xr2:uid="{00000000-000D-0000-FFFF-FFFF00000000}"/>
  </bookViews>
  <sheets>
    <sheet name="Dateneingabe" sheetId="7" r:id="rId1"/>
    <sheet name="Kalkulationshilfe" sheetId="6" r:id="rId2"/>
    <sheet name="TVLaktuell" sheetId="1" r:id="rId3"/>
    <sheet name="TVL-Tabelle" sheetId="10" r:id="rId4"/>
    <sheet name="Hilfskräfte Personalkosten" sheetId="8" r:id="rId5"/>
    <sheet name="SonstigeRegelungen" sheetId="3" r:id="rId6"/>
  </sheets>
  <definedNames>
    <definedName name="Kosten">TVLaktuell!$B$12:$BC$20</definedName>
  </definedNames>
  <calcPr calcId="191029"/>
</workbook>
</file>

<file path=xl/calcChain.xml><?xml version="1.0" encoding="utf-8"?>
<calcChain xmlns="http://schemas.openxmlformats.org/spreadsheetml/2006/main">
  <c r="L22" i="6" l="1"/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C13" i="1"/>
  <c r="D13" i="1"/>
  <c r="B13" i="1"/>
  <c r="G28" i="1" l="1"/>
  <c r="F28" i="1"/>
  <c r="E28" i="1"/>
  <c r="D28" i="1"/>
  <c r="C28" i="1"/>
  <c r="B28" i="1"/>
  <c r="T78" i="6" l="1"/>
  <c r="T42" i="6"/>
  <c r="R42" i="6"/>
  <c r="J42" i="6"/>
  <c r="BA28" i="1" l="1"/>
  <c r="BB28" i="1"/>
  <c r="BC28" i="1"/>
  <c r="AZ28" i="1"/>
  <c r="AW28" i="1"/>
  <c r="AX28" i="1"/>
  <c r="AY28" i="1"/>
  <c r="AV28" i="1"/>
  <c r="AS28" i="1"/>
  <c r="AT28" i="1"/>
  <c r="AU28" i="1"/>
  <c r="AR28" i="1"/>
  <c r="AO28" i="1"/>
  <c r="AP28" i="1"/>
  <c r="AQ28" i="1"/>
  <c r="AN28" i="1"/>
  <c r="AK28" i="1"/>
  <c r="AL28" i="1"/>
  <c r="AM28" i="1"/>
  <c r="AJ28" i="1"/>
  <c r="AG28" i="1"/>
  <c r="AH28" i="1"/>
  <c r="AI28" i="1"/>
  <c r="AF28" i="1"/>
  <c r="AC28" i="1"/>
  <c r="AD28" i="1"/>
  <c r="AE28" i="1"/>
  <c r="AB28" i="1"/>
  <c r="Y28" i="1"/>
  <c r="Z28" i="1"/>
  <c r="AA28" i="1"/>
  <c r="X28" i="1"/>
  <c r="U28" i="1"/>
  <c r="V28" i="1"/>
  <c r="W28" i="1"/>
  <c r="T28" i="1"/>
  <c r="Q28" i="1"/>
  <c r="R28" i="1"/>
  <c r="S28" i="1"/>
  <c r="P28" i="1"/>
  <c r="M28" i="1"/>
  <c r="N28" i="1"/>
  <c r="O28" i="1"/>
  <c r="L28" i="1"/>
  <c r="I28" i="1"/>
  <c r="J28" i="1"/>
  <c r="K28" i="1"/>
  <c r="H2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14" i="1"/>
  <c r="H30" i="1" l="1"/>
  <c r="A72" i="6"/>
  <c r="A73" i="6"/>
  <c r="B71" i="6"/>
  <c r="B72" i="6"/>
  <c r="B73" i="6"/>
  <c r="B70" i="6"/>
  <c r="T72" i="6"/>
  <c r="A70" i="6"/>
  <c r="BC30" i="1" l="1"/>
  <c r="BC31" i="1" s="1"/>
  <c r="BC32" i="1" s="1"/>
  <c r="BC34" i="1" s="1"/>
  <c r="BC35" i="1" s="1"/>
  <c r="BB30" i="1"/>
  <c r="BB31" i="1" s="1"/>
  <c r="BB32" i="1" s="1"/>
  <c r="BB34" i="1" s="1"/>
  <c r="BB35" i="1" s="1"/>
  <c r="BA30" i="1"/>
  <c r="BA31" i="1" s="1"/>
  <c r="BA32" i="1" s="1"/>
  <c r="BA34" i="1" s="1"/>
  <c r="BA35" i="1" s="1"/>
  <c r="AZ30" i="1"/>
  <c r="AZ31" i="1" s="1"/>
  <c r="AZ32" i="1" s="1"/>
  <c r="AZ34" i="1" s="1"/>
  <c r="AZ35" i="1" s="1"/>
  <c r="AY30" i="1"/>
  <c r="AY31" i="1" s="1"/>
  <c r="AY32" i="1" s="1"/>
  <c r="AY34" i="1" s="1"/>
  <c r="AY35" i="1" s="1"/>
  <c r="AX30" i="1"/>
  <c r="AX31" i="1" s="1"/>
  <c r="AX32" i="1" s="1"/>
  <c r="AX34" i="1" s="1"/>
  <c r="AX35" i="1" s="1"/>
  <c r="AW30" i="1"/>
  <c r="AW31" i="1" s="1"/>
  <c r="AW32" i="1" s="1"/>
  <c r="AW34" i="1" s="1"/>
  <c r="AW35" i="1" s="1"/>
  <c r="AV30" i="1"/>
  <c r="AV31" i="1" s="1"/>
  <c r="AV32" i="1" s="1"/>
  <c r="AV34" i="1" s="1"/>
  <c r="AV35" i="1" s="1"/>
  <c r="AU30" i="1"/>
  <c r="AU31" i="1" s="1"/>
  <c r="AU32" i="1" s="1"/>
  <c r="AU34" i="1" s="1"/>
  <c r="AU35" i="1" s="1"/>
  <c r="AT30" i="1"/>
  <c r="AT31" i="1" s="1"/>
  <c r="AT32" i="1" s="1"/>
  <c r="AT34" i="1" s="1"/>
  <c r="AT35" i="1" s="1"/>
  <c r="AS30" i="1"/>
  <c r="AS31" i="1" s="1"/>
  <c r="AS32" i="1" s="1"/>
  <c r="AS34" i="1" s="1"/>
  <c r="AS35" i="1" s="1"/>
  <c r="AR30" i="1"/>
  <c r="AR31" i="1" s="1"/>
  <c r="AR32" i="1" s="1"/>
  <c r="AR34" i="1" s="1"/>
  <c r="AR35" i="1" s="1"/>
  <c r="AQ30" i="1"/>
  <c r="AQ31" i="1" s="1"/>
  <c r="AQ32" i="1" s="1"/>
  <c r="AQ34" i="1" s="1"/>
  <c r="AQ35" i="1" s="1"/>
  <c r="AP30" i="1"/>
  <c r="AP31" i="1" s="1"/>
  <c r="AP32" i="1" s="1"/>
  <c r="AP34" i="1" s="1"/>
  <c r="AP35" i="1" s="1"/>
  <c r="AO30" i="1"/>
  <c r="AO31" i="1" s="1"/>
  <c r="AO32" i="1" s="1"/>
  <c r="AO34" i="1" s="1"/>
  <c r="AO35" i="1" s="1"/>
  <c r="AN30" i="1"/>
  <c r="AN31" i="1" s="1"/>
  <c r="AN32" i="1" s="1"/>
  <c r="AN34" i="1" s="1"/>
  <c r="AN35" i="1" s="1"/>
  <c r="AM30" i="1"/>
  <c r="AM31" i="1" s="1"/>
  <c r="AM32" i="1" s="1"/>
  <c r="AM34" i="1" s="1"/>
  <c r="AM35" i="1" s="1"/>
  <c r="AL30" i="1"/>
  <c r="AL31" i="1" s="1"/>
  <c r="AL32" i="1" s="1"/>
  <c r="AL34" i="1" s="1"/>
  <c r="AL35" i="1" s="1"/>
  <c r="AK30" i="1"/>
  <c r="AK31" i="1" s="1"/>
  <c r="AK32" i="1" s="1"/>
  <c r="AK34" i="1" s="1"/>
  <c r="AK35" i="1" s="1"/>
  <c r="AJ30" i="1"/>
  <c r="AJ31" i="1" s="1"/>
  <c r="AJ32" i="1" s="1"/>
  <c r="AJ34" i="1" s="1"/>
  <c r="AJ35" i="1" s="1"/>
  <c r="AI30" i="1"/>
  <c r="AI31" i="1" s="1"/>
  <c r="AI32" i="1" s="1"/>
  <c r="AI34" i="1" s="1"/>
  <c r="AI35" i="1" s="1"/>
  <c r="AH30" i="1"/>
  <c r="AH31" i="1" s="1"/>
  <c r="AH32" i="1" s="1"/>
  <c r="AH34" i="1" s="1"/>
  <c r="AH35" i="1" s="1"/>
  <c r="AG30" i="1"/>
  <c r="AG31" i="1" s="1"/>
  <c r="AG32" i="1" s="1"/>
  <c r="AG34" i="1" s="1"/>
  <c r="AG35" i="1" s="1"/>
  <c r="AF30" i="1"/>
  <c r="AF31" i="1" s="1"/>
  <c r="AF32" i="1" s="1"/>
  <c r="AF34" i="1" s="1"/>
  <c r="AF35" i="1" s="1"/>
  <c r="AE30" i="1"/>
  <c r="AE31" i="1" s="1"/>
  <c r="AE32" i="1" s="1"/>
  <c r="AE34" i="1" s="1"/>
  <c r="AE35" i="1" s="1"/>
  <c r="AD30" i="1"/>
  <c r="AD31" i="1" s="1"/>
  <c r="AD32" i="1" s="1"/>
  <c r="AD34" i="1" s="1"/>
  <c r="AD35" i="1" s="1"/>
  <c r="AC30" i="1"/>
  <c r="AC31" i="1" s="1"/>
  <c r="AC32" i="1" s="1"/>
  <c r="AC34" i="1" s="1"/>
  <c r="AC35" i="1" s="1"/>
  <c r="AB30" i="1"/>
  <c r="AB31" i="1" s="1"/>
  <c r="AB32" i="1" s="1"/>
  <c r="AB34" i="1" s="1"/>
  <c r="AB35" i="1" s="1"/>
  <c r="AA30" i="1"/>
  <c r="AA31" i="1" s="1"/>
  <c r="AA32" i="1" s="1"/>
  <c r="AA34" i="1" s="1"/>
  <c r="AA35" i="1" s="1"/>
  <c r="Z30" i="1"/>
  <c r="Z31" i="1" s="1"/>
  <c r="Z32" i="1" s="1"/>
  <c r="Z34" i="1" s="1"/>
  <c r="Z35" i="1" s="1"/>
  <c r="Y30" i="1"/>
  <c r="Y31" i="1" s="1"/>
  <c r="Y32" i="1" s="1"/>
  <c r="Y34" i="1" s="1"/>
  <c r="Y35" i="1" s="1"/>
  <c r="X30" i="1"/>
  <c r="X31" i="1" s="1"/>
  <c r="X32" i="1" s="1"/>
  <c r="X34" i="1" s="1"/>
  <c r="X35" i="1" s="1"/>
  <c r="W30" i="1"/>
  <c r="W31" i="1" s="1"/>
  <c r="W32" i="1" s="1"/>
  <c r="W34" i="1" s="1"/>
  <c r="W35" i="1" s="1"/>
  <c r="V30" i="1"/>
  <c r="V31" i="1" s="1"/>
  <c r="V32" i="1" s="1"/>
  <c r="V34" i="1" s="1"/>
  <c r="V35" i="1" s="1"/>
  <c r="U30" i="1"/>
  <c r="U31" i="1" s="1"/>
  <c r="U32" i="1" s="1"/>
  <c r="U34" i="1" s="1"/>
  <c r="U35" i="1" s="1"/>
  <c r="T30" i="1"/>
  <c r="T31" i="1" s="1"/>
  <c r="T32" i="1" s="1"/>
  <c r="T34" i="1" s="1"/>
  <c r="T35" i="1" s="1"/>
  <c r="S30" i="1"/>
  <c r="S31" i="1" s="1"/>
  <c r="S32" i="1" s="1"/>
  <c r="S34" i="1" s="1"/>
  <c r="S35" i="1" s="1"/>
  <c r="R30" i="1"/>
  <c r="R31" i="1" s="1"/>
  <c r="R32" i="1" s="1"/>
  <c r="R34" i="1" s="1"/>
  <c r="R35" i="1" s="1"/>
  <c r="Q30" i="1"/>
  <c r="Q31" i="1" s="1"/>
  <c r="Q32" i="1" s="1"/>
  <c r="Q34" i="1" s="1"/>
  <c r="Q35" i="1" s="1"/>
  <c r="P30" i="1"/>
  <c r="P31" i="1" s="1"/>
  <c r="P32" i="1" s="1"/>
  <c r="P34" i="1" s="1"/>
  <c r="P35" i="1" s="1"/>
  <c r="O30" i="1"/>
  <c r="O31" i="1" s="1"/>
  <c r="O32" i="1" s="1"/>
  <c r="O34" i="1" s="1"/>
  <c r="O35" i="1" s="1"/>
  <c r="N30" i="1"/>
  <c r="N31" i="1" s="1"/>
  <c r="N32" i="1" s="1"/>
  <c r="N34" i="1" s="1"/>
  <c r="N35" i="1" s="1"/>
  <c r="M30" i="1"/>
  <c r="M31" i="1" s="1"/>
  <c r="M32" i="1" s="1"/>
  <c r="M34" i="1" s="1"/>
  <c r="M35" i="1" s="1"/>
  <c r="L30" i="1"/>
  <c r="L31" i="1" s="1"/>
  <c r="L32" i="1" s="1"/>
  <c r="L34" i="1" s="1"/>
  <c r="L35" i="1" s="1"/>
  <c r="K30" i="1"/>
  <c r="K31" i="1" s="1"/>
  <c r="K32" i="1" s="1"/>
  <c r="K34" i="1" s="1"/>
  <c r="K35" i="1" s="1"/>
  <c r="J30" i="1"/>
  <c r="J31" i="1" s="1"/>
  <c r="J32" i="1" s="1"/>
  <c r="J34" i="1" s="1"/>
  <c r="J35" i="1" s="1"/>
  <c r="I30" i="1"/>
  <c r="I31" i="1" s="1"/>
  <c r="I32" i="1" s="1"/>
  <c r="I34" i="1" s="1"/>
  <c r="I35" i="1" s="1"/>
  <c r="H31" i="1"/>
  <c r="H32" i="1" s="1"/>
  <c r="H34" i="1" s="1"/>
  <c r="H35" i="1" s="1"/>
  <c r="G30" i="1"/>
  <c r="G31" i="1" s="1"/>
  <c r="G32" i="1" s="1"/>
  <c r="G34" i="1" s="1"/>
  <c r="G35" i="1" s="1"/>
  <c r="F30" i="1"/>
  <c r="F31" i="1" s="1"/>
  <c r="F32" i="1" s="1"/>
  <c r="F34" i="1" s="1"/>
  <c r="F35" i="1" s="1"/>
  <c r="E30" i="1"/>
  <c r="E31" i="1" s="1"/>
  <c r="E32" i="1" s="1"/>
  <c r="E34" i="1" s="1"/>
  <c r="E35" i="1" s="1"/>
  <c r="D30" i="1"/>
  <c r="D31" i="1" s="1"/>
  <c r="D32" i="1" s="1"/>
  <c r="D34" i="1" s="1"/>
  <c r="D35" i="1" s="1"/>
  <c r="C30" i="1"/>
  <c r="C31" i="1" s="1"/>
  <c r="C32" i="1" s="1"/>
  <c r="C34" i="1" s="1"/>
  <c r="C35" i="1" s="1"/>
  <c r="B30" i="1"/>
  <c r="B31" i="1" s="1"/>
  <c r="B32" i="1" s="1"/>
  <c r="B34" i="1" s="1"/>
  <c r="B35" i="1" s="1"/>
  <c r="BC15" i="1"/>
  <c r="BC16" i="1" s="1"/>
  <c r="BC17" i="1" s="1"/>
  <c r="BC19" i="1" s="1"/>
  <c r="BC20" i="1" s="1"/>
  <c r="BC22" i="1" s="1"/>
  <c r="BB15" i="1"/>
  <c r="BB16" i="1" s="1"/>
  <c r="BB17" i="1" s="1"/>
  <c r="BB19" i="1" s="1"/>
  <c r="BB20" i="1" s="1"/>
  <c r="BB22" i="1" s="1"/>
  <c r="BA15" i="1"/>
  <c r="BA16" i="1" s="1"/>
  <c r="BA17" i="1" s="1"/>
  <c r="BA19" i="1" s="1"/>
  <c r="BA20" i="1" s="1"/>
  <c r="BA22" i="1" s="1"/>
  <c r="AZ15" i="1"/>
  <c r="AZ16" i="1" s="1"/>
  <c r="AZ17" i="1" s="1"/>
  <c r="AZ19" i="1" s="1"/>
  <c r="AZ20" i="1" s="1"/>
  <c r="AZ22" i="1" s="1"/>
  <c r="AY15" i="1"/>
  <c r="AY16" i="1" s="1"/>
  <c r="AY17" i="1" s="1"/>
  <c r="AY19" i="1" s="1"/>
  <c r="AY20" i="1" s="1"/>
  <c r="AY22" i="1" s="1"/>
  <c r="AX15" i="1"/>
  <c r="AX16" i="1" s="1"/>
  <c r="AX17" i="1" s="1"/>
  <c r="AX19" i="1" s="1"/>
  <c r="AX20" i="1" s="1"/>
  <c r="AX22" i="1" s="1"/>
  <c r="AW15" i="1"/>
  <c r="AW16" i="1" s="1"/>
  <c r="AW17" i="1" s="1"/>
  <c r="AW19" i="1" s="1"/>
  <c r="AW20" i="1" s="1"/>
  <c r="AW22" i="1" s="1"/>
  <c r="AV15" i="1"/>
  <c r="AV16" i="1" s="1"/>
  <c r="AV17" i="1" s="1"/>
  <c r="AV19" i="1" s="1"/>
  <c r="AV20" i="1" s="1"/>
  <c r="AV22" i="1" s="1"/>
  <c r="AU15" i="1"/>
  <c r="AU16" i="1" s="1"/>
  <c r="AU17" i="1" s="1"/>
  <c r="AU19" i="1" s="1"/>
  <c r="AU20" i="1" s="1"/>
  <c r="AU22" i="1" s="1"/>
  <c r="AT15" i="1"/>
  <c r="AT16" i="1" s="1"/>
  <c r="AT17" i="1" s="1"/>
  <c r="AT19" i="1" s="1"/>
  <c r="AT20" i="1" s="1"/>
  <c r="AT22" i="1" s="1"/>
  <c r="AS15" i="1"/>
  <c r="AS16" i="1" s="1"/>
  <c r="AS17" i="1" s="1"/>
  <c r="AS19" i="1" s="1"/>
  <c r="AS20" i="1" s="1"/>
  <c r="AS22" i="1" s="1"/>
  <c r="AR15" i="1"/>
  <c r="AR16" i="1" s="1"/>
  <c r="AR17" i="1" s="1"/>
  <c r="AR19" i="1" s="1"/>
  <c r="AR20" i="1" s="1"/>
  <c r="AR22" i="1" s="1"/>
  <c r="AQ15" i="1"/>
  <c r="AQ16" i="1" s="1"/>
  <c r="AQ17" i="1" s="1"/>
  <c r="AQ19" i="1" s="1"/>
  <c r="AQ20" i="1" s="1"/>
  <c r="AQ22" i="1" s="1"/>
  <c r="AP15" i="1"/>
  <c r="AP16" i="1" s="1"/>
  <c r="AP17" i="1" s="1"/>
  <c r="AP19" i="1" s="1"/>
  <c r="AP20" i="1" s="1"/>
  <c r="AP22" i="1" s="1"/>
  <c r="AO15" i="1"/>
  <c r="AO16" i="1" s="1"/>
  <c r="AO17" i="1" s="1"/>
  <c r="AO19" i="1" s="1"/>
  <c r="AO20" i="1" s="1"/>
  <c r="AO22" i="1" s="1"/>
  <c r="AN15" i="1"/>
  <c r="AN16" i="1" s="1"/>
  <c r="AN17" i="1" s="1"/>
  <c r="AN19" i="1" s="1"/>
  <c r="AN20" i="1" s="1"/>
  <c r="AN22" i="1" s="1"/>
  <c r="AM15" i="1"/>
  <c r="AM16" i="1" s="1"/>
  <c r="AM17" i="1" s="1"/>
  <c r="AM19" i="1" s="1"/>
  <c r="AM20" i="1" s="1"/>
  <c r="AM22" i="1" s="1"/>
  <c r="AL15" i="1"/>
  <c r="AL16" i="1" s="1"/>
  <c r="AL17" i="1" s="1"/>
  <c r="AL19" i="1" s="1"/>
  <c r="AL20" i="1" s="1"/>
  <c r="AL22" i="1" s="1"/>
  <c r="AK15" i="1"/>
  <c r="AK16" i="1" s="1"/>
  <c r="AK17" i="1" s="1"/>
  <c r="AK19" i="1" s="1"/>
  <c r="AK20" i="1" s="1"/>
  <c r="AK22" i="1" s="1"/>
  <c r="AJ15" i="1"/>
  <c r="AJ16" i="1" s="1"/>
  <c r="AJ17" i="1" s="1"/>
  <c r="AJ19" i="1" s="1"/>
  <c r="AJ20" i="1" s="1"/>
  <c r="AJ22" i="1" s="1"/>
  <c r="AI15" i="1"/>
  <c r="AI16" i="1" s="1"/>
  <c r="AI17" i="1" s="1"/>
  <c r="AI19" i="1" s="1"/>
  <c r="AI20" i="1" s="1"/>
  <c r="AI22" i="1" s="1"/>
  <c r="AH15" i="1"/>
  <c r="AH16" i="1" s="1"/>
  <c r="AH17" i="1" s="1"/>
  <c r="AH19" i="1" s="1"/>
  <c r="AH20" i="1" s="1"/>
  <c r="AH22" i="1" s="1"/>
  <c r="AG15" i="1"/>
  <c r="AG16" i="1" s="1"/>
  <c r="AG17" i="1" s="1"/>
  <c r="AG19" i="1" s="1"/>
  <c r="AG20" i="1" s="1"/>
  <c r="AG22" i="1" s="1"/>
  <c r="AF15" i="1"/>
  <c r="AF16" i="1" s="1"/>
  <c r="AF17" i="1" s="1"/>
  <c r="AF19" i="1" s="1"/>
  <c r="AF20" i="1" s="1"/>
  <c r="AF22" i="1" s="1"/>
  <c r="AE15" i="1"/>
  <c r="AE16" i="1" s="1"/>
  <c r="AE17" i="1" s="1"/>
  <c r="AE19" i="1" s="1"/>
  <c r="AE20" i="1" s="1"/>
  <c r="AE22" i="1" s="1"/>
  <c r="AD15" i="1"/>
  <c r="AD16" i="1" s="1"/>
  <c r="AD17" i="1" s="1"/>
  <c r="AD19" i="1" s="1"/>
  <c r="AD20" i="1" s="1"/>
  <c r="AD22" i="1" s="1"/>
  <c r="AC15" i="1"/>
  <c r="AC16" i="1" s="1"/>
  <c r="AC17" i="1" s="1"/>
  <c r="AC19" i="1" s="1"/>
  <c r="AC20" i="1" s="1"/>
  <c r="AC22" i="1" s="1"/>
  <c r="AB15" i="1"/>
  <c r="AB16" i="1" s="1"/>
  <c r="AB17" i="1" s="1"/>
  <c r="AB19" i="1" s="1"/>
  <c r="AB20" i="1" s="1"/>
  <c r="AB22" i="1" s="1"/>
  <c r="AA15" i="1"/>
  <c r="AA16" i="1" s="1"/>
  <c r="AA17" i="1" s="1"/>
  <c r="AA19" i="1" s="1"/>
  <c r="AA20" i="1" s="1"/>
  <c r="AA22" i="1" s="1"/>
  <c r="Z15" i="1"/>
  <c r="Z16" i="1" s="1"/>
  <c r="Z17" i="1" s="1"/>
  <c r="Z19" i="1" s="1"/>
  <c r="Z20" i="1" s="1"/>
  <c r="Z22" i="1" s="1"/>
  <c r="Y15" i="1"/>
  <c r="Y16" i="1" s="1"/>
  <c r="Y17" i="1" s="1"/>
  <c r="Y19" i="1" s="1"/>
  <c r="Y20" i="1" s="1"/>
  <c r="Y22" i="1" s="1"/>
  <c r="X15" i="1"/>
  <c r="X16" i="1" s="1"/>
  <c r="X17" i="1" s="1"/>
  <c r="X19" i="1" s="1"/>
  <c r="X20" i="1" s="1"/>
  <c r="X22" i="1" s="1"/>
  <c r="W15" i="1"/>
  <c r="W16" i="1" s="1"/>
  <c r="W17" i="1" s="1"/>
  <c r="W19" i="1" s="1"/>
  <c r="W20" i="1" s="1"/>
  <c r="W22" i="1" s="1"/>
  <c r="V15" i="1"/>
  <c r="V16" i="1" s="1"/>
  <c r="V17" i="1" s="1"/>
  <c r="V19" i="1" s="1"/>
  <c r="V20" i="1" s="1"/>
  <c r="V22" i="1" s="1"/>
  <c r="U15" i="1"/>
  <c r="U16" i="1" s="1"/>
  <c r="U17" i="1" s="1"/>
  <c r="U19" i="1" s="1"/>
  <c r="U20" i="1" s="1"/>
  <c r="U22" i="1" s="1"/>
  <c r="T15" i="1"/>
  <c r="T16" i="1" s="1"/>
  <c r="T17" i="1" s="1"/>
  <c r="T19" i="1" s="1"/>
  <c r="T20" i="1" s="1"/>
  <c r="T22" i="1" s="1"/>
  <c r="S15" i="1"/>
  <c r="S16" i="1" s="1"/>
  <c r="S17" i="1" s="1"/>
  <c r="S19" i="1" s="1"/>
  <c r="S20" i="1" s="1"/>
  <c r="S22" i="1" s="1"/>
  <c r="R15" i="1"/>
  <c r="R16" i="1" s="1"/>
  <c r="R17" i="1" s="1"/>
  <c r="R19" i="1" s="1"/>
  <c r="R20" i="1" s="1"/>
  <c r="R22" i="1" s="1"/>
  <c r="Q15" i="1"/>
  <c r="Q16" i="1" s="1"/>
  <c r="Q17" i="1" s="1"/>
  <c r="Q19" i="1" s="1"/>
  <c r="Q20" i="1" s="1"/>
  <c r="Q22" i="1" s="1"/>
  <c r="P15" i="1"/>
  <c r="P16" i="1" s="1"/>
  <c r="P17" i="1" s="1"/>
  <c r="P19" i="1" s="1"/>
  <c r="P20" i="1" s="1"/>
  <c r="P22" i="1" s="1"/>
  <c r="O15" i="1"/>
  <c r="O16" i="1" s="1"/>
  <c r="O17" i="1" s="1"/>
  <c r="O19" i="1" s="1"/>
  <c r="O20" i="1" s="1"/>
  <c r="O22" i="1" s="1"/>
  <c r="N15" i="1"/>
  <c r="N16" i="1" s="1"/>
  <c r="N17" i="1" s="1"/>
  <c r="N19" i="1" s="1"/>
  <c r="N20" i="1" s="1"/>
  <c r="N22" i="1" s="1"/>
  <c r="M15" i="1"/>
  <c r="M16" i="1" s="1"/>
  <c r="M17" i="1" s="1"/>
  <c r="M19" i="1" s="1"/>
  <c r="M20" i="1" s="1"/>
  <c r="M22" i="1" s="1"/>
  <c r="L15" i="1"/>
  <c r="L16" i="1" s="1"/>
  <c r="L17" i="1" s="1"/>
  <c r="L19" i="1" s="1"/>
  <c r="L20" i="1" s="1"/>
  <c r="L22" i="1" s="1"/>
  <c r="K15" i="1"/>
  <c r="K16" i="1" s="1"/>
  <c r="K17" i="1" s="1"/>
  <c r="K19" i="1" s="1"/>
  <c r="K20" i="1" s="1"/>
  <c r="K22" i="1" s="1"/>
  <c r="J15" i="1"/>
  <c r="J16" i="1" s="1"/>
  <c r="J17" i="1" s="1"/>
  <c r="J19" i="1" s="1"/>
  <c r="J20" i="1" s="1"/>
  <c r="J22" i="1" s="1"/>
  <c r="I15" i="1"/>
  <c r="I16" i="1" s="1"/>
  <c r="I17" i="1" s="1"/>
  <c r="I19" i="1" s="1"/>
  <c r="I20" i="1" s="1"/>
  <c r="I22" i="1" s="1"/>
  <c r="H15" i="1"/>
  <c r="H16" i="1" s="1"/>
  <c r="H17" i="1" s="1"/>
  <c r="H19" i="1" s="1"/>
  <c r="H20" i="1" s="1"/>
  <c r="H22" i="1" s="1"/>
  <c r="G15" i="1"/>
  <c r="G16" i="1" s="1"/>
  <c r="G17" i="1" s="1"/>
  <c r="G19" i="1" s="1"/>
  <c r="G20" i="1" s="1"/>
  <c r="G22" i="1" s="1"/>
  <c r="F15" i="1"/>
  <c r="F16" i="1" s="1"/>
  <c r="F17" i="1" s="1"/>
  <c r="F19" i="1" s="1"/>
  <c r="F20" i="1" s="1"/>
  <c r="F22" i="1" s="1"/>
  <c r="E15" i="1"/>
  <c r="E16" i="1" s="1"/>
  <c r="E17" i="1" s="1"/>
  <c r="E19" i="1" s="1"/>
  <c r="E20" i="1" s="1"/>
  <c r="E22" i="1" s="1"/>
  <c r="D15" i="1"/>
  <c r="D16" i="1" s="1"/>
  <c r="D17" i="1" s="1"/>
  <c r="D19" i="1" s="1"/>
  <c r="D20" i="1" s="1"/>
  <c r="D22" i="1" s="1"/>
  <c r="C15" i="1"/>
  <c r="C16" i="1" s="1"/>
  <c r="C17" i="1" s="1"/>
  <c r="C19" i="1" s="1"/>
  <c r="C20" i="1" s="1"/>
  <c r="C22" i="1" s="1"/>
  <c r="B15" i="1"/>
  <c r="B16" i="1" s="1"/>
  <c r="B17" i="1" s="1"/>
  <c r="B19" i="1" s="1"/>
  <c r="B20" i="1" s="1"/>
  <c r="B22" i="1" s="1"/>
  <c r="T63" i="6" l="1"/>
  <c r="T62" i="6"/>
  <c r="T61" i="6"/>
  <c r="T60" i="6"/>
  <c r="T59" i="6"/>
  <c r="T58" i="6"/>
  <c r="T57" i="6"/>
  <c r="T56" i="6"/>
  <c r="T55" i="6"/>
  <c r="T54" i="6" l="1"/>
  <c r="T53" i="6"/>
  <c r="T52" i="6"/>
  <c r="T51" i="6"/>
  <c r="T50" i="6"/>
  <c r="T49" i="6"/>
  <c r="T48" i="6"/>
  <c r="T47" i="6"/>
  <c r="T64" i="6" l="1"/>
  <c r="T73" i="6"/>
  <c r="F71" i="6"/>
  <c r="F72" i="6"/>
  <c r="F73" i="6"/>
  <c r="F70" i="6"/>
  <c r="E71" i="6"/>
  <c r="G71" i="6" s="1"/>
  <c r="E72" i="6"/>
  <c r="E73" i="6"/>
  <c r="G73" i="6" s="1"/>
  <c r="E70" i="6"/>
  <c r="A71" i="6"/>
  <c r="D72" i="6"/>
  <c r="D73" i="6"/>
  <c r="D70" i="6"/>
  <c r="D71" i="6"/>
  <c r="T71" i="6" l="1"/>
  <c r="G70" i="6"/>
  <c r="T70" i="6" s="1"/>
  <c r="G72" i="6"/>
  <c r="T74" i="6" l="1"/>
  <c r="G74" i="6"/>
  <c r="K32" i="6" l="1"/>
  <c r="K33" i="6"/>
  <c r="K34" i="6"/>
  <c r="K35" i="6"/>
  <c r="K36" i="6"/>
  <c r="K37" i="6"/>
  <c r="K38" i="6"/>
  <c r="K39" i="6"/>
  <c r="K40" i="6"/>
  <c r="K41" i="6"/>
  <c r="I32" i="6"/>
  <c r="I33" i="6"/>
  <c r="I34" i="6"/>
  <c r="I35" i="6"/>
  <c r="I36" i="6"/>
  <c r="I37" i="6"/>
  <c r="I38" i="6"/>
  <c r="I39" i="6"/>
  <c r="I40" i="6"/>
  <c r="I41" i="6"/>
  <c r="H32" i="6"/>
  <c r="H33" i="6"/>
  <c r="H34" i="6"/>
  <c r="H35" i="6"/>
  <c r="H36" i="6"/>
  <c r="H37" i="6"/>
  <c r="H38" i="6"/>
  <c r="H39" i="6"/>
  <c r="H40" i="6"/>
  <c r="H41" i="6"/>
  <c r="E32" i="6"/>
  <c r="E33" i="6"/>
  <c r="E34" i="6"/>
  <c r="E35" i="6"/>
  <c r="E36" i="6"/>
  <c r="E37" i="6"/>
  <c r="E38" i="6"/>
  <c r="E39" i="6"/>
  <c r="E40" i="6"/>
  <c r="E41" i="6"/>
  <c r="D32" i="6"/>
  <c r="F32" i="6" s="1"/>
  <c r="L32" i="6" s="1"/>
  <c r="D33" i="6"/>
  <c r="D34" i="6"/>
  <c r="D35" i="6"/>
  <c r="D36" i="6"/>
  <c r="D37" i="6"/>
  <c r="D38" i="6"/>
  <c r="D39" i="6"/>
  <c r="D40" i="6"/>
  <c r="D41" i="6"/>
  <c r="C32" i="6"/>
  <c r="C33" i="6"/>
  <c r="C34" i="6"/>
  <c r="C35" i="6"/>
  <c r="C36" i="6"/>
  <c r="C37" i="6"/>
  <c r="C38" i="6"/>
  <c r="C39" i="6"/>
  <c r="C40" i="6"/>
  <c r="C41" i="6"/>
  <c r="B32" i="6"/>
  <c r="B33" i="6"/>
  <c r="B34" i="6"/>
  <c r="B35" i="6"/>
  <c r="B36" i="6"/>
  <c r="B37" i="6"/>
  <c r="B38" i="6"/>
  <c r="B39" i="6"/>
  <c r="B40" i="6"/>
  <c r="B41" i="6"/>
  <c r="J41" i="6" l="1"/>
  <c r="J40" i="6"/>
  <c r="J33" i="6"/>
  <c r="J34" i="6"/>
  <c r="J39" i="6"/>
  <c r="J38" i="6"/>
  <c r="G32" i="6"/>
  <c r="G41" i="6"/>
  <c r="F41" i="6"/>
  <c r="L41" i="6" s="1"/>
  <c r="G39" i="6"/>
  <c r="F39" i="6"/>
  <c r="L39" i="6" s="1"/>
  <c r="G37" i="6"/>
  <c r="F37" i="6"/>
  <c r="L37" i="6" s="1"/>
  <c r="G35" i="6"/>
  <c r="F35" i="6"/>
  <c r="L35" i="6" s="1"/>
  <c r="G40" i="6"/>
  <c r="F40" i="6"/>
  <c r="L40" i="6" s="1"/>
  <c r="G38" i="6"/>
  <c r="F38" i="6"/>
  <c r="L38" i="6" s="1"/>
  <c r="G36" i="6"/>
  <c r="F36" i="6"/>
  <c r="L36" i="6" s="1"/>
  <c r="G34" i="6"/>
  <c r="F34" i="6"/>
  <c r="L34" i="6" s="1"/>
  <c r="G33" i="6"/>
  <c r="F33" i="6"/>
  <c r="L33" i="6" s="1"/>
  <c r="J37" i="6"/>
  <c r="J35" i="6"/>
  <c r="J36" i="6"/>
  <c r="J32" i="6"/>
  <c r="E9" i="6"/>
  <c r="E8" i="6"/>
  <c r="R38" i="6" l="1"/>
  <c r="T38" i="6"/>
  <c r="R39" i="6"/>
  <c r="T39" i="6"/>
  <c r="R32" i="6"/>
  <c r="T32" i="6"/>
  <c r="R36" i="6"/>
  <c r="T36" i="6"/>
  <c r="R34" i="6"/>
  <c r="T34" i="6"/>
  <c r="R35" i="6"/>
  <c r="T35" i="6"/>
  <c r="R33" i="6"/>
  <c r="T33" i="6"/>
  <c r="R37" i="6"/>
  <c r="T37" i="6"/>
  <c r="R40" i="6"/>
  <c r="T40" i="6"/>
  <c r="R41" i="6"/>
  <c r="T41" i="6"/>
  <c r="M33" i="6"/>
  <c r="N33" i="6" s="1"/>
  <c r="O33" i="6" s="1"/>
  <c r="P33" i="6" s="1"/>
  <c r="Q33" i="6" s="1"/>
  <c r="M34" i="6"/>
  <c r="N34" i="6" s="1"/>
  <c r="O34" i="6" s="1"/>
  <c r="P34" i="6" s="1"/>
  <c r="Q34" i="6" s="1"/>
  <c r="M36" i="6"/>
  <c r="N36" i="6" s="1"/>
  <c r="O36" i="6" s="1"/>
  <c r="P36" i="6" s="1"/>
  <c r="Q36" i="6" s="1"/>
  <c r="M38" i="6"/>
  <c r="N38" i="6" s="1"/>
  <c r="O38" i="6" s="1"/>
  <c r="P38" i="6" s="1"/>
  <c r="Q38" i="6" s="1"/>
  <c r="M40" i="6"/>
  <c r="N40" i="6" s="1"/>
  <c r="O40" i="6" s="1"/>
  <c r="P40" i="6" s="1"/>
  <c r="Q40" i="6" s="1"/>
  <c r="M35" i="6"/>
  <c r="N35" i="6" s="1"/>
  <c r="O35" i="6" s="1"/>
  <c r="P35" i="6" s="1"/>
  <c r="Q35" i="6" s="1"/>
  <c r="M37" i="6"/>
  <c r="N37" i="6" s="1"/>
  <c r="O37" i="6" s="1"/>
  <c r="P37" i="6" s="1"/>
  <c r="Q37" i="6" s="1"/>
  <c r="M41" i="6"/>
  <c r="N41" i="6" s="1"/>
  <c r="O41" i="6" s="1"/>
  <c r="P41" i="6" s="1"/>
  <c r="Q41" i="6" s="1"/>
  <c r="M32" i="6"/>
  <c r="N32" i="6" s="1"/>
  <c r="O32" i="6" s="1"/>
  <c r="P32" i="6" s="1"/>
  <c r="Q32" i="6" s="1"/>
  <c r="M39" i="6"/>
  <c r="N39" i="6" s="1"/>
  <c r="O39" i="6" s="1"/>
  <c r="P39" i="6" s="1"/>
  <c r="Q39" i="6" s="1"/>
  <c r="K23" i="6"/>
  <c r="K24" i="6"/>
  <c r="K25" i="6"/>
  <c r="K26" i="6"/>
  <c r="K27" i="6"/>
  <c r="K28" i="6"/>
  <c r="K29" i="6"/>
  <c r="K30" i="6"/>
  <c r="K31" i="6"/>
  <c r="K22" i="6"/>
  <c r="I23" i="6"/>
  <c r="I24" i="6"/>
  <c r="I25" i="6"/>
  <c r="I26" i="6"/>
  <c r="I27" i="6"/>
  <c r="I28" i="6"/>
  <c r="I29" i="6"/>
  <c r="I30" i="6"/>
  <c r="I31" i="6"/>
  <c r="I22" i="6"/>
  <c r="H23" i="6"/>
  <c r="H24" i="6"/>
  <c r="H25" i="6"/>
  <c r="H26" i="6"/>
  <c r="H27" i="6"/>
  <c r="H28" i="6"/>
  <c r="H29" i="6"/>
  <c r="H30" i="6"/>
  <c r="H31" i="6"/>
  <c r="H22" i="6"/>
  <c r="D23" i="6"/>
  <c r="F23" i="6" s="1"/>
  <c r="L23" i="6" s="1"/>
  <c r="D24" i="6"/>
  <c r="F24" i="6" s="1"/>
  <c r="L24" i="6" s="1"/>
  <c r="D25" i="6"/>
  <c r="D26" i="6"/>
  <c r="D27" i="6"/>
  <c r="D28" i="6"/>
  <c r="F28" i="6" s="1"/>
  <c r="L28" i="6" s="1"/>
  <c r="D29" i="6"/>
  <c r="D30" i="6"/>
  <c r="D31" i="6"/>
  <c r="D22" i="6"/>
  <c r="F22" i="6" s="1"/>
  <c r="C23" i="6"/>
  <c r="C24" i="6"/>
  <c r="C25" i="6"/>
  <c r="C26" i="6"/>
  <c r="C27" i="6"/>
  <c r="C28" i="6"/>
  <c r="C29" i="6"/>
  <c r="C30" i="6"/>
  <c r="C31" i="6"/>
  <c r="C22" i="6"/>
  <c r="B23" i="6"/>
  <c r="B24" i="6"/>
  <c r="B25" i="6"/>
  <c r="B26" i="6"/>
  <c r="B27" i="6"/>
  <c r="B28" i="6"/>
  <c r="B29" i="6"/>
  <c r="B30" i="6"/>
  <c r="B31" i="6"/>
  <c r="B22" i="6"/>
  <c r="B10" i="6"/>
  <c r="B9" i="6"/>
  <c r="B8" i="6"/>
  <c r="G24" i="6"/>
  <c r="E23" i="6"/>
  <c r="E24" i="6"/>
  <c r="E25" i="6"/>
  <c r="E26" i="6"/>
  <c r="E27" i="6"/>
  <c r="E28" i="6"/>
  <c r="E29" i="6"/>
  <c r="E30" i="6"/>
  <c r="E31" i="6"/>
  <c r="E22" i="6"/>
  <c r="J31" i="6" l="1"/>
  <c r="J28" i="6"/>
  <c r="R28" i="6" s="1"/>
  <c r="J27" i="6"/>
  <c r="R27" i="6" s="1"/>
  <c r="J26" i="6"/>
  <c r="R26" i="6" s="1"/>
  <c r="J25" i="6"/>
  <c r="R25" i="6" s="1"/>
  <c r="J30" i="6"/>
  <c r="R30" i="6" s="1"/>
  <c r="J29" i="6"/>
  <c r="R29" i="6" s="1"/>
  <c r="G28" i="6"/>
  <c r="J24" i="6"/>
  <c r="R24" i="6" s="1"/>
  <c r="M24" i="6"/>
  <c r="N24" i="6" s="1"/>
  <c r="O24" i="6" s="1"/>
  <c r="P24" i="6" s="1"/>
  <c r="Q24" i="6" s="1"/>
  <c r="J23" i="6"/>
  <c r="R23" i="6" s="1"/>
  <c r="T23" i="6" s="1"/>
  <c r="G31" i="6"/>
  <c r="F31" i="6"/>
  <c r="L31" i="6" s="1"/>
  <c r="G29" i="6"/>
  <c r="F29" i="6"/>
  <c r="L29" i="6" s="1"/>
  <c r="G27" i="6"/>
  <c r="F27" i="6"/>
  <c r="L27" i="6" s="1"/>
  <c r="G25" i="6"/>
  <c r="F25" i="6"/>
  <c r="L25" i="6" s="1"/>
  <c r="G30" i="6"/>
  <c r="F30" i="6"/>
  <c r="L30" i="6" s="1"/>
  <c r="G26" i="6"/>
  <c r="F26" i="6"/>
  <c r="L26" i="6" s="1"/>
  <c r="G23" i="6"/>
  <c r="J22" i="6"/>
  <c r="R22" i="6" s="1"/>
  <c r="G22" i="6"/>
  <c r="R31" i="6" l="1"/>
  <c r="T31" i="6"/>
  <c r="M22" i="6"/>
  <c r="N22" i="6" s="1"/>
  <c r="O22" i="6" s="1"/>
  <c r="P22" i="6" s="1"/>
  <c r="Q22" i="6" s="1"/>
  <c r="T30" i="6"/>
  <c r="T27" i="6"/>
  <c r="T28" i="6"/>
  <c r="T26" i="6"/>
  <c r="T29" i="6"/>
  <c r="T25" i="6"/>
  <c r="M28" i="6"/>
  <c r="N28" i="6" s="1"/>
  <c r="O28" i="6" s="1"/>
  <c r="P28" i="6" s="1"/>
  <c r="Q28" i="6" s="1"/>
  <c r="M23" i="6"/>
  <c r="N23" i="6" s="1"/>
  <c r="O23" i="6" s="1"/>
  <c r="P23" i="6" s="1"/>
  <c r="Q23" i="6" s="1"/>
  <c r="M26" i="6"/>
  <c r="N26" i="6" s="1"/>
  <c r="O26" i="6" s="1"/>
  <c r="P26" i="6" s="1"/>
  <c r="Q26" i="6" s="1"/>
  <c r="M25" i="6"/>
  <c r="N25" i="6" s="1"/>
  <c r="O25" i="6" s="1"/>
  <c r="P25" i="6" s="1"/>
  <c r="Q25" i="6" s="1"/>
  <c r="T24" i="6"/>
  <c r="M30" i="6"/>
  <c r="N30" i="6" s="1"/>
  <c r="O30" i="6" s="1"/>
  <c r="P30" i="6" s="1"/>
  <c r="Q30" i="6" s="1"/>
  <c r="M31" i="6"/>
  <c r="N31" i="6" s="1"/>
  <c r="O31" i="6" s="1"/>
  <c r="P31" i="6" s="1"/>
  <c r="Q31" i="6" s="1"/>
  <c r="M29" i="6"/>
  <c r="N29" i="6" s="1"/>
  <c r="O29" i="6" s="1"/>
  <c r="P29" i="6" s="1"/>
  <c r="Q29" i="6" s="1"/>
  <c r="M27" i="6"/>
  <c r="N27" i="6" s="1"/>
  <c r="O27" i="6" s="1"/>
  <c r="P27" i="6" s="1"/>
  <c r="Q27" i="6" s="1"/>
  <c r="T22" i="6"/>
  <c r="T79" i="6" l="1"/>
</calcChain>
</file>

<file path=xl/sharedStrings.xml><?xml version="1.0" encoding="utf-8"?>
<sst xmlns="http://schemas.openxmlformats.org/spreadsheetml/2006/main" count="344" uniqueCount="262">
  <si>
    <t>AG-Brutto Monat</t>
  </si>
  <si>
    <t>Weihnachtsgeld in %</t>
  </si>
  <si>
    <t>WG in Euro</t>
  </si>
  <si>
    <t>WG in Euro anteilig je Monat</t>
  </si>
  <si>
    <t>Monatsbetrag</t>
  </si>
  <si>
    <t>Jahresbetrag</t>
  </si>
  <si>
    <t>E8/1</t>
  </si>
  <si>
    <t>E8/2</t>
  </si>
  <si>
    <t>E8/3</t>
  </si>
  <si>
    <t>E10/1</t>
  </si>
  <si>
    <t>E10/2</t>
  </si>
  <si>
    <t>E10/3</t>
  </si>
  <si>
    <t>E11/1</t>
  </si>
  <si>
    <t>E11/2</t>
  </si>
  <si>
    <t>E11/3</t>
  </si>
  <si>
    <t>E12/1</t>
  </si>
  <si>
    <t>E12/2</t>
  </si>
  <si>
    <t>E12/3</t>
  </si>
  <si>
    <t>E13/1</t>
  </si>
  <si>
    <t>E13/2</t>
  </si>
  <si>
    <t>E13/3</t>
  </si>
  <si>
    <t>E14/1</t>
  </si>
  <si>
    <t>E14/2</t>
  </si>
  <si>
    <t>E14/3</t>
  </si>
  <si>
    <t>Monatsbetrag komplett</t>
  </si>
  <si>
    <t>AN-Brutto Monat</t>
  </si>
  <si>
    <t>Stufe 1</t>
  </si>
  <si>
    <t>Stufe 2</t>
  </si>
  <si>
    <t>Stufe 3</t>
  </si>
  <si>
    <t>Stellenanteil</t>
  </si>
  <si>
    <t>TVL-Zahlen für Anträge mit N.N.-Personal, Zahlen des Personaldezernates</t>
  </si>
  <si>
    <t>Benutzung der Tabelle:</t>
  </si>
  <si>
    <t>Bachelor-Absolventen (FH + Uni)</t>
  </si>
  <si>
    <t>Master-Absolventen (FH + Uni)</t>
  </si>
  <si>
    <t>E13</t>
  </si>
  <si>
    <t>Promovierte</t>
  </si>
  <si>
    <t>E13-14</t>
  </si>
  <si>
    <t>Stufenaufstieg:</t>
  </si>
  <si>
    <t>Absolvent / Frischling</t>
  </si>
  <si>
    <t>Nach 12 Monaten in Stufe 1</t>
  </si>
  <si>
    <t>Weihnachtsgeld / Jahressonderzahlung</t>
  </si>
  <si>
    <t>E 8</t>
  </si>
  <si>
    <t>E 9 bis 11</t>
  </si>
  <si>
    <t>E 12 bis 13</t>
  </si>
  <si>
    <t>E 13Ü(Stufe 4) bis E 15</t>
  </si>
  <si>
    <t>Wochenarbeitszeit WH</t>
  </si>
  <si>
    <t>Durchschnittl. Jährliche Arbeitsstunden bei Vollzeit an der WH</t>
  </si>
  <si>
    <t>1639 (2014)</t>
  </si>
  <si>
    <t>Arbeitsstunden</t>
  </si>
  <si>
    <t>39:50 (=Stunden) bzw. 39,83 (=dezimal)</t>
  </si>
  <si>
    <t>Wissenswertes zum Thema Personal</t>
  </si>
  <si>
    <t>Verbleib in der Stufe</t>
  </si>
  <si>
    <t>2 Jahre</t>
  </si>
  <si>
    <t>3 Jahre</t>
  </si>
  <si>
    <t>Stufe 4</t>
  </si>
  <si>
    <t>4 Jahre</t>
  </si>
  <si>
    <t>Stufensteigerung</t>
  </si>
  <si>
    <t>E2/1</t>
  </si>
  <si>
    <t>E2/2</t>
  </si>
  <si>
    <t>E3/1</t>
  </si>
  <si>
    <t>E3/2</t>
  </si>
  <si>
    <t>Tatsächliche Kosten</t>
  </si>
  <si>
    <t>Rechensystem ZIM KF</t>
  </si>
  <si>
    <t>Basis AN-brutto ohne umsatz- und gewinnabhängige Zahlungen, nur regelmäßige Zahlungen!</t>
  </si>
  <si>
    <t>Nach 36 Monaten in Stufe 3</t>
  </si>
  <si>
    <t>Nach 48 Monaten in Stufe 4</t>
  </si>
  <si>
    <t>Stufe 5</t>
  </si>
  <si>
    <t>Nach 24 Monaten in Stufe 2</t>
  </si>
  <si>
    <t>E7/1</t>
  </si>
  <si>
    <t>E7/2</t>
  </si>
  <si>
    <t>E7/3</t>
  </si>
  <si>
    <t>E6/3</t>
  </si>
  <si>
    <t>E6/2</t>
  </si>
  <si>
    <t>E6/1</t>
  </si>
  <si>
    <t>E5/3</t>
  </si>
  <si>
    <t>E5/2</t>
  </si>
  <si>
    <t>E5/1</t>
  </si>
  <si>
    <t>Std./Jahr</t>
  </si>
  <si>
    <t>Eingruppierungsregeln (max.):</t>
  </si>
  <si>
    <t>E8/4</t>
  </si>
  <si>
    <t>E9a/1</t>
  </si>
  <si>
    <t>E9a/2</t>
  </si>
  <si>
    <t>E9a/3</t>
  </si>
  <si>
    <t>E9a/4</t>
  </si>
  <si>
    <t>E9b/1</t>
  </si>
  <si>
    <t>E9b/2</t>
  </si>
  <si>
    <t>E9b/3</t>
  </si>
  <si>
    <t>E9b/4</t>
  </si>
  <si>
    <t>E10/4</t>
  </si>
  <si>
    <t>E11/4</t>
  </si>
  <si>
    <t>E12/4</t>
  </si>
  <si>
    <t>E13/4</t>
  </si>
  <si>
    <t>E14/4</t>
  </si>
  <si>
    <t>E2/4</t>
  </si>
  <si>
    <t>E3/4</t>
  </si>
  <si>
    <t>E4/1</t>
  </si>
  <si>
    <t>E4/2</t>
  </si>
  <si>
    <t>E4/3</t>
  </si>
  <si>
    <t>E4/4</t>
  </si>
  <si>
    <t>E5/4</t>
  </si>
  <si>
    <t>E6/4</t>
  </si>
  <si>
    <t>E7/4</t>
  </si>
  <si>
    <t>E12</t>
  </si>
  <si>
    <t>TVL-Zahlen des Jahres:</t>
  </si>
  <si>
    <t>Sonstige Hilfen und Regeln zur Berechnung</t>
  </si>
  <si>
    <t>Projekt-Akronym</t>
  </si>
  <si>
    <t>Projektdauer in Monaten</t>
  </si>
  <si>
    <t>Tarifsteigerungsfaktoren:</t>
  </si>
  <si>
    <t>danach</t>
  </si>
  <si>
    <t>TVL: Gewünschte /  vorliegende Eingruppierung, Stufensteigerungen</t>
  </si>
  <si>
    <t>AG-Brutto-Monatssatz + anteiliges Weihnachtsgeld im Antragsjahr</t>
  </si>
  <si>
    <t>geplanter Arbeitsvertrag von…</t>
  </si>
  <si>
    <t>geplanter Arbeitsvertrag bis…</t>
  </si>
  <si>
    <t>Anzahl Monate je Monatssatz</t>
  </si>
  <si>
    <t>Vollzeit- bzw. Teilzeitfaktor</t>
  </si>
  <si>
    <t>Monate mal Teilzeitfaktor</t>
  </si>
  <si>
    <t>Summen aus den gelb markierten Feldern x Monate x Teilzeitfaktor</t>
  </si>
  <si>
    <t>Zweck dieser Tabelle:</t>
  </si>
  <si>
    <t>Reichen die i.d.R. vom Geldgeber verlangten Personalpauschalen in der Realität aus?</t>
  </si>
  <si>
    <t>Rechnen Sie "spitz", also ganz genau das benötigte Minimum, aufrunden, Puffer einabuen kann man hinterher!</t>
  </si>
  <si>
    <t>N.N. Personal: Bitte entnehmen Sie diese Zahlen aus der TVL-Tablle (Dez. 3) aus dem Ordner Forschungsförderung (Sciebo). Sie finden dort auch die Stufensteigerungsregeln.</t>
  </si>
  <si>
    <t>Bekanntes Personal: Bitte fragen Sie die spitz gerechnete Zahl im Personaldezernat schriftlich nach und legen Sie diese interne Information Ihrem Antrag für die internen Vorgänge bei.</t>
  </si>
  <si>
    <t>Die Zahlen für Hilfskräfte entnehmen Sie bitte den internen Informationen aus dem Personaldezernat, finden Sie auch im Scieboordner.</t>
  </si>
  <si>
    <t>Eingaben  Vorlage Personalkosten</t>
  </si>
  <si>
    <t>Personalkosten im Detail für N.N.-Personal für Anträge</t>
  </si>
  <si>
    <t>Bei jeden N.N.-Mitarbeiter für jede Änderung der Bezahlung einen neuen Zeitabschnitt eintragen und damit eine neue Zeile füllen! Innerhalb einer Zeile nie über den Dezember hinaus eintragen.</t>
  </si>
  <si>
    <t>PM</t>
  </si>
  <si>
    <t>Summen</t>
  </si>
  <si>
    <t>Monate</t>
  </si>
  <si>
    <t>nicht-wirtschaftliche Kostenermittlung</t>
  </si>
  <si>
    <t>- nur für den internen Gebrauch -</t>
  </si>
  <si>
    <t>Personalkosten Hilfskräfte (pro Monat) für Projektkalkulation</t>
  </si>
  <si>
    <t>SHKStd.Lohn</t>
  </si>
  <si>
    <t>WHKBStd.Lohn</t>
  </si>
  <si>
    <t>WHKMStd.Lohn</t>
  </si>
  <si>
    <t>Faktor:</t>
  </si>
  <si>
    <t>Soz.-Vers. bis 450€</t>
  </si>
  <si>
    <t>Soz.-Vers. ab 451€</t>
  </si>
  <si>
    <t>Weihnachtsgeld</t>
  </si>
  <si>
    <t>Wochen-Std.</t>
  </si>
  <si>
    <t>Studentische Hilfskraft</t>
  </si>
  <si>
    <t>Wissenschaftliche Hilfskraft (Bachelor)</t>
  </si>
  <si>
    <t>Wissenschaftliche Hilfskraft
(Master)</t>
  </si>
  <si>
    <t>HKWochenstd.</t>
  </si>
  <si>
    <t>SHKMonatslohn</t>
  </si>
  <si>
    <t>WHKBMonatslohn</t>
  </si>
  <si>
    <t>WHKMMonatslohn</t>
  </si>
  <si>
    <t xml:space="preserve">Bei den oben genannten Beträgen handelt es sich um die geschätzten </t>
  </si>
  <si>
    <r>
      <rPr>
        <b/>
        <sz val="10"/>
        <rFont val="Arial"/>
        <family val="2"/>
      </rPr>
      <t>monatlichen Arbeitgeberkosten.</t>
    </r>
    <r>
      <rPr>
        <sz val="10"/>
        <rFont val="Arial"/>
        <family val="2"/>
      </rPr>
      <t xml:space="preserve"> Aufgrund diverser Sonderregelungen (wegen</t>
    </r>
  </si>
  <si>
    <t>Gemeinkosten- und Gewinnzuschläge sind noch nicht berücksichtigt.</t>
  </si>
  <si>
    <t>geplante Hilfskraft: Name, Vorname</t>
  </si>
  <si>
    <t>SHK</t>
  </si>
  <si>
    <t>Personalkosten pro Monat</t>
  </si>
  <si>
    <t>Wochen-Stunden</t>
  </si>
  <si>
    <t>WHK/BA</t>
  </si>
  <si>
    <t>WHK/MS</t>
  </si>
  <si>
    <t>Summe</t>
  </si>
  <si>
    <t>Gesamtsumme</t>
  </si>
  <si>
    <t>Bitte hier nur N.N.-Berechung machen.</t>
  </si>
  <si>
    <t>Bitte hier nur Berechnung für bekanntes Personal machen.</t>
  </si>
  <si>
    <t>Bitte hier nur Hilfskräfte-Berechung machen.</t>
  </si>
  <si>
    <t>Ergebnisrechnung: N.N.-Berechnung</t>
  </si>
  <si>
    <t>Ergebnisrechnung: Hilfskräfte-Berechnung</t>
  </si>
  <si>
    <t>Ergebnisrechnung: Bekanntes Personal-Berechnung</t>
  </si>
  <si>
    <t>Aktueller Tarifvertrag</t>
  </si>
  <si>
    <t>s.u.</t>
  </si>
  <si>
    <t>Übertrag Reisekosten</t>
  </si>
  <si>
    <t>Ausland</t>
  </si>
  <si>
    <t>Inland</t>
  </si>
  <si>
    <t>Investitionen</t>
  </si>
  <si>
    <t>Material</t>
  </si>
  <si>
    <t>Unteraufträge</t>
  </si>
  <si>
    <t>Sonstiges</t>
  </si>
  <si>
    <t>Sachkosten</t>
  </si>
  <si>
    <t>Achtung: bei neuer Tabelle nicht einfach drüber speichern, sondern Spalten unterhalb von L16, M16 und N16 ausfüllen!!!</t>
  </si>
  <si>
    <t>Was ist zu beachten?</t>
  </si>
  <si>
    <t>Bei erfahrenem N.N.-Personal</t>
  </si>
  <si>
    <t>Zur Kostenabschätzung das Personaldezernat einbeziehen</t>
  </si>
  <si>
    <t>Bekanntes Personal, was bereits an der WH gearbeitet hat</t>
  </si>
  <si>
    <t>Zahlen vom Personaldezernat direkt beziehen</t>
  </si>
  <si>
    <t>Wenn der Projektträger Pauschalen verlangt</t>
  </si>
  <si>
    <t>mit den Zahlen in dieser Tabelle auf Realisierbarkeit prüfen!</t>
  </si>
  <si>
    <t>SHK-Zeiten werden nicht auf eine spätere Beschäftigung an der WH angerechnet</t>
  </si>
  <si>
    <t>WHK-Zeiten werden auf eine spätere Beschäftigung an der WH angerechnet, sofern die Wochenstundenarbeitszeit 10 oder mehr Stunden betrug</t>
  </si>
  <si>
    <t>Das Personaldezernat rechnet mit jährlichen Tarifsteigerungen in der Höhe von durchschnittlich 2-3%</t>
  </si>
  <si>
    <t>Wenn namentlich bekanntes Personal für ein Projekt kalkuliert werden soll, sollten die Zahlen vom Personaldezernat angefordert werden (Arbeitgeberbrutto).  Auf Basis des Monats-Arbeitgeberbrutto läßt sich das Weihnachtsgeld ausrechnen, wenn die Eingruppierung dabei bekannt ist. Das Arbeitgeberbrutto-Total entsteht, wenn das Weihnachtsgeld anteilig auf alle Monate verteilt wird. Der (i.d.R. spitz gerechnete) Betrag ist dann die Grundlage der Gesamtkalkulation (als Jahres- oder Monatsbetrag). Weitere Puffer kann man einbauen – je nach Förderverfahren.</t>
  </si>
  <si>
    <t>Risiko Stufensteigerung: Berufseinsteiger ohne anrechenbare Zeiten steigen i.d.R. mit der Stufe 1 ein und wechseln nach 12 Monaten in Stufe 2. Dort bleiben sie 2 Jahre, dann folgt Stufe 3</t>
  </si>
  <si>
    <t>Eingruppierung in die Tarifgruppe: neben der Pauschalregel auf Blatt "Sonstige Berechnungen" sind auch die geplanten Tätigkeiten relevant. Bitte Kontakt zum Personaldezernat aufnehmen.</t>
  </si>
  <si>
    <t>Name Hilfskräfte</t>
  </si>
  <si>
    <t>Gelb markiertes Feld in dieses Feld abschreiben!</t>
  </si>
  <si>
    <t>ab 2018</t>
  </si>
  <si>
    <r>
      <t>Waisenrentenansprüche) kann eine</t>
    </r>
    <r>
      <rPr>
        <b/>
        <sz val="10"/>
        <rFont val="Arial"/>
        <family val="2"/>
      </rPr>
      <t xml:space="preserve"> personengenaue Berechnung nur</t>
    </r>
  </si>
  <si>
    <r>
      <rPr>
        <b/>
        <sz val="10"/>
        <rFont val="Arial"/>
        <family val="2"/>
      </rPr>
      <t xml:space="preserve">durch das LBV </t>
    </r>
    <r>
      <rPr>
        <sz val="10"/>
        <rFont val="Arial"/>
        <family val="2"/>
      </rPr>
      <t>erfolgen.</t>
    </r>
  </si>
  <si>
    <t>AG und AN zahlen jeweils nur RV-Anteil 9,3 %</t>
  </si>
  <si>
    <t>(Studierende sind bis zu 20 Std/oche idR befreit von KV, AV &amp; PfV)</t>
  </si>
  <si>
    <t xml:space="preserve">alle Stufe </t>
  </si>
  <si>
    <t xml:space="preserve">WS 22/23 </t>
  </si>
  <si>
    <t>z.B. Mehrfachbeschäftigungen, eventueller Krankenversicherungspflicht</t>
  </si>
  <si>
    <t xml:space="preserve">Übergangsbereich 520,01 Euro bis 1.600,00 Euro mit Sozialversicherungspflicht, </t>
  </si>
  <si>
    <t>mit intern erworbenen Qualifierzierung als Tutor*in:</t>
  </si>
  <si>
    <t>Achtung: zusätzlich gibt es gesonderte Stundensätze für studentische und wissenschaftliche Hilfskräfte</t>
  </si>
  <si>
    <t>13,00 Euro</t>
  </si>
  <si>
    <t>15,00 Euro</t>
  </si>
  <si>
    <t>€</t>
  </si>
  <si>
    <t>E 15Ü</t>
  </si>
  <si>
    <t>E 15</t>
  </si>
  <si>
    <t>E 14</t>
  </si>
  <si>
    <t>E 13Ü</t>
  </si>
  <si>
    <t>E 13</t>
  </si>
  <si>
    <t>E 12</t>
  </si>
  <si>
    <t>E 11</t>
  </si>
  <si>
    <t>E 10</t>
  </si>
  <si>
    <t>E 9b</t>
  </si>
  <si>
    <t>E 9a</t>
  </si>
  <si>
    <t>E 8</t>
  </si>
  <si>
    <t>E 7</t>
  </si>
  <si>
    <t>E 6</t>
  </si>
  <si>
    <t>E 5</t>
  </si>
  <si>
    <t>E 4</t>
  </si>
  <si>
    <t>E 3</t>
  </si>
  <si>
    <t>E 2Ü</t>
  </si>
  <si>
    <t>E 2</t>
  </si>
  <si>
    <t>E 1</t>
  </si>
  <si>
    <t>Entgelttabelle mit Monatswerten</t>
  </si>
  <si>
    <t>https://oeffentlicher-dienst.info/c/t/rechner/tv-l/west?id=tv-l-2023&amp;matrix=1</t>
  </si>
  <si>
    <t>Arbeitnehmerbrutto (Monatsgehalt)</t>
  </si>
  <si>
    <t>1 Jahr</t>
  </si>
  <si>
    <t>hier Faktor eintragen, wenn Tarifsteigerung bekannt</t>
  </si>
  <si>
    <t>1</t>
  </si>
  <si>
    <t>2</t>
  </si>
  <si>
    <t>3</t>
  </si>
  <si>
    <t>4</t>
  </si>
  <si>
    <t>5</t>
  </si>
  <si>
    <t>6</t>
  </si>
  <si>
    <t>Quelle (31.01.2023)</t>
  </si>
  <si>
    <t>Summe Personal</t>
  </si>
  <si>
    <t>Personalkosten Hilfskräfte</t>
  </si>
  <si>
    <t xml:space="preserve"> Personalkosten WiMi</t>
  </si>
  <si>
    <t>26,65 % AG-Anteil</t>
  </si>
  <si>
    <r>
      <t xml:space="preserve">TVL: Gewünschte /  vorliegende Eingruppierung, Stufensteigerungen
</t>
    </r>
    <r>
      <rPr>
        <b/>
        <sz val="11"/>
        <color rgb="FFFF0000"/>
        <rFont val="Arial"/>
        <family val="2"/>
      </rPr>
      <t>Schreibweise: z.B. E2/1</t>
    </r>
  </si>
  <si>
    <r>
      <t xml:space="preserve">geplanter Arbeitsvertrag von…
</t>
    </r>
    <r>
      <rPr>
        <b/>
        <sz val="11"/>
        <color rgb="FFFF0000"/>
        <rFont val="Arial"/>
        <family val="2"/>
      </rPr>
      <t>Schreibweise:
TT.MM.JJJJ</t>
    </r>
  </si>
  <si>
    <r>
      <t xml:space="preserve">geplanter Arbeitsvertrag bis…
</t>
    </r>
    <r>
      <rPr>
        <b/>
        <sz val="11"/>
        <color rgb="FFFF0000"/>
        <rFont val="Arial"/>
        <family val="2"/>
      </rPr>
      <t>Schreibweise:
TT.MM.JJJJ
bis max. 31.12. von Spalte D, 
neues Jahr = neue Spalte</t>
    </r>
  </si>
  <si>
    <r>
      <t xml:space="preserve">TVL: Gewünschte /  vorliegende Eingruppierung, Stufensteigerungen
</t>
    </r>
    <r>
      <rPr>
        <b/>
        <sz val="11"/>
        <color rgb="FFFF0000"/>
        <rFont val="Arial"/>
        <family val="2"/>
      </rPr>
      <t>Format: z.B. E2/1</t>
    </r>
  </si>
  <si>
    <r>
      <t xml:space="preserve">geplanter Arbeitsvertrag von…
</t>
    </r>
    <r>
      <rPr>
        <b/>
        <sz val="11"/>
        <color rgb="FFFF0000"/>
        <rFont val="Arial"/>
        <family val="2"/>
      </rPr>
      <t>Format:
TT.MM.JJJJ</t>
    </r>
  </si>
  <si>
    <r>
      <t xml:space="preserve">geplanter Arbeitsvertrag bis…
</t>
    </r>
    <r>
      <rPr>
        <b/>
        <sz val="11"/>
        <color rgb="FFFF0000"/>
        <rFont val="Arial"/>
        <family val="2"/>
      </rPr>
      <t>Format:
TT.MM.JJJJ
bis max. Jahresende von Spalte D</t>
    </r>
  </si>
  <si>
    <r>
      <t xml:space="preserve">Hilfskräfte Personalkosten
</t>
    </r>
    <r>
      <rPr>
        <b/>
        <sz val="11"/>
        <color rgb="FFFF0000"/>
        <rFont val="Arial"/>
        <family val="2"/>
      </rPr>
      <t xml:space="preserve">Schreibweise: 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SHK</t>
    </r>
    <r>
      <rPr>
        <b/>
        <sz val="11"/>
        <color theme="1"/>
        <rFont val="Arial"/>
        <family val="2"/>
      </rPr>
      <t xml:space="preserve"> = studentische Hilfskraft
</t>
    </r>
    <r>
      <rPr>
        <b/>
        <sz val="11"/>
        <color rgb="FFFF0000"/>
        <rFont val="Arial"/>
        <family val="2"/>
      </rPr>
      <t>WHK/BA</t>
    </r>
    <r>
      <rPr>
        <b/>
        <sz val="11"/>
        <color theme="1"/>
        <rFont val="Arial"/>
        <family val="2"/>
      </rPr>
      <t xml:space="preserve"> = wissenschaftliche Hilfskraft (Bachelor)
</t>
    </r>
    <r>
      <rPr>
        <b/>
        <sz val="11"/>
        <color rgb="FFFF0000"/>
        <rFont val="Arial"/>
        <family val="2"/>
      </rPr>
      <t>WHK/MS</t>
    </r>
    <r>
      <rPr>
        <b/>
        <sz val="11"/>
        <color theme="1"/>
        <rFont val="Arial"/>
        <family val="2"/>
      </rPr>
      <t xml:space="preserve"> = wissenschaftliche Hilfskraft (Master)</t>
    </r>
  </si>
  <si>
    <r>
      <t xml:space="preserve">geplanter Arbeitsvertrag bis…
</t>
    </r>
    <r>
      <rPr>
        <b/>
        <sz val="11"/>
        <color rgb="FFFF0000"/>
        <rFont val="Arial"/>
        <family val="2"/>
      </rPr>
      <t>Schreibweise:
TT.MM.JJJJ
(gesamte Einsatzzeit)</t>
    </r>
  </si>
  <si>
    <t>Durchführungszeitraum</t>
  </si>
  <si>
    <t>Akronym</t>
  </si>
  <si>
    <t>Dauer in Monaten</t>
  </si>
  <si>
    <t>Projektleiter:in</t>
  </si>
  <si>
    <t>Antragschreiber:in</t>
  </si>
  <si>
    <t>tt.mm.jjjj-tt.mm.jjjj</t>
  </si>
  <si>
    <t>geplante Mitarbeitende: N.N. oder Name</t>
  </si>
  <si>
    <t>geplante Mitarbeitende: bekanntes Personal</t>
  </si>
  <si>
    <t>geplante Mitarbeitende:  
Anzahl Hilfskräfte 
(Achtung: Eingabe als Zahl)</t>
  </si>
  <si>
    <t>Mitarbeitenden-Anzahl</t>
  </si>
  <si>
    <t xml:space="preserve">geplante/r Mitarbeiter:in: Klar-Name* bzw. N.N. </t>
  </si>
  <si>
    <r>
      <t xml:space="preserve">gewünschte Eingruppierung wählen und </t>
    </r>
    <r>
      <rPr>
        <u/>
        <sz val="11"/>
        <color theme="1"/>
        <rFont val="Arial"/>
        <family val="2"/>
      </rPr>
      <t>den Stellenanteil anpassen</t>
    </r>
  </si>
  <si>
    <r>
      <t xml:space="preserve">Stundensatz AGbrutto für Kleinverträge (1626 Std./Jahr), </t>
    </r>
    <r>
      <rPr>
        <b/>
        <sz val="11"/>
        <color rgb="FFFF0000"/>
        <rFont val="Arial"/>
        <family val="2"/>
      </rPr>
      <t>nur korrekt bei Stellenanteil 1,00!</t>
    </r>
  </si>
  <si>
    <t xml:space="preserve">Studentische Hilfskräfte mit Tutor:innen-Tätigkeit: </t>
  </si>
  <si>
    <t xml:space="preserve">Wissenschaftliche Hilfskräfte mit Tutor:innen-Tätigkeit: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</si>
</sst>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  <numFmt numFmtId="166" formatCode="0.000"/>
    <numFmt numFmtId="167" formatCode="0.0%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indexed="1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9" tint="-0.499984740745262"/>
      <name val="Arial"/>
      <family val="2"/>
    </font>
    <font>
      <b/>
      <sz val="14"/>
      <color rgb="FF00B0F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Arial"/>
      <family val="2"/>
    </font>
    <font>
      <sz val="11"/>
      <color theme="9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23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9" xfId="3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Protection="1"/>
    <xf numFmtId="0" fontId="8" fillId="0" borderId="0" xfId="0" applyFont="1" applyProtection="1"/>
    <xf numFmtId="0" fontId="8" fillId="0" borderId="0" xfId="0" applyFont="1"/>
    <xf numFmtId="0" fontId="9" fillId="0" borderId="0" xfId="0" applyFont="1" applyProtection="1"/>
    <xf numFmtId="0" fontId="11" fillId="4" borderId="1" xfId="0" applyFont="1" applyFill="1" applyBorder="1" applyAlignment="1">
      <alignment wrapText="1"/>
    </xf>
    <xf numFmtId="1" fontId="8" fillId="0" borderId="0" xfId="1" applyNumberFormat="1" applyFont="1"/>
    <xf numFmtId="14" fontId="8" fillId="8" borderId="1" xfId="0" applyNumberFormat="1" applyFont="1" applyFill="1" applyBorder="1" applyProtection="1">
      <protection locked="0"/>
    </xf>
    <xf numFmtId="0" fontId="8" fillId="8" borderId="1" xfId="0" applyFont="1" applyFill="1" applyBorder="1" applyProtection="1">
      <protection locked="0"/>
    </xf>
    <xf numFmtId="0" fontId="12" fillId="0" borderId="0" xfId="0" applyFont="1"/>
    <xf numFmtId="0" fontId="8" fillId="8" borderId="1" xfId="0" applyFont="1" applyFill="1" applyBorder="1" applyAlignment="1" applyProtection="1">
      <alignment horizontal="center"/>
      <protection locked="0"/>
    </xf>
    <xf numFmtId="14" fontId="8" fillId="0" borderId="0" xfId="0" applyNumberFormat="1" applyFont="1"/>
    <xf numFmtId="0" fontId="11" fillId="0" borderId="0" xfId="0" applyFont="1"/>
    <xf numFmtId="0" fontId="14" fillId="0" borderId="0" xfId="0" applyFont="1" applyBorder="1"/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8" fillId="0" borderId="0" xfId="0" applyFont="1" applyFill="1" applyBorder="1"/>
    <xf numFmtId="0" fontId="11" fillId="0" borderId="0" xfId="0" applyFont="1" applyAlignment="1"/>
    <xf numFmtId="0" fontId="8" fillId="0" borderId="0" xfId="0" applyFont="1" applyAlignment="1"/>
    <xf numFmtId="0" fontId="11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10" fontId="8" fillId="0" borderId="2" xfId="0" applyNumberFormat="1" applyFont="1" applyBorder="1" applyAlignment="1">
      <alignment horizontal="center" wrapText="1"/>
    </xf>
    <xf numFmtId="10" fontId="8" fillId="0" borderId="6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0" fontId="8" fillId="0" borderId="0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7" fontId="8" fillId="0" borderId="0" xfId="0" applyNumberFormat="1" applyFont="1" applyBorder="1" applyAlignment="1">
      <alignment horizontal="center" wrapText="1"/>
    </xf>
    <xf numFmtId="9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166" fontId="8" fillId="8" borderId="0" xfId="0" applyNumberFormat="1" applyFont="1" applyFill="1" applyAlignment="1" applyProtection="1">
      <alignment wrapText="1"/>
      <protection locked="0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1" fontId="11" fillId="0" borderId="0" xfId="1" applyNumberFormat="1" applyFont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1" xfId="1" applyNumberFormat="1" applyFont="1" applyBorder="1" applyAlignment="1">
      <alignment wrapText="1"/>
    </xf>
    <xf numFmtId="1" fontId="13" fillId="0" borderId="1" xfId="1" applyNumberFormat="1" applyFont="1" applyBorder="1" applyAlignment="1">
      <alignment wrapText="1"/>
    </xf>
    <xf numFmtId="0" fontId="11" fillId="7" borderId="2" xfId="0" applyFont="1" applyFill="1" applyBorder="1" applyAlignment="1">
      <alignment wrapText="1"/>
    </xf>
    <xf numFmtId="0" fontId="8" fillId="8" borderId="13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Protection="1"/>
    <xf numFmtId="44" fontId="8" fillId="7" borderId="1" xfId="1" applyFont="1" applyFill="1" applyBorder="1" applyProtection="1"/>
    <xf numFmtId="44" fontId="8" fillId="0" borderId="1" xfId="1" applyFont="1" applyBorder="1" applyProtection="1"/>
    <xf numFmtId="14" fontId="8" fillId="0" borderId="1" xfId="0" applyNumberFormat="1" applyFont="1" applyBorder="1" applyProtection="1"/>
    <xf numFmtId="44" fontId="8" fillId="0" borderId="1" xfId="1" applyFont="1" applyFill="1" applyBorder="1" applyProtection="1"/>
    <xf numFmtId="1" fontId="8" fillId="0" borderId="1" xfId="1" applyNumberFormat="1" applyFont="1" applyBorder="1" applyProtection="1"/>
    <xf numFmtId="44" fontId="8" fillId="0" borderId="2" xfId="1" applyNumberFormat="1" applyFont="1" applyBorder="1" applyProtection="1"/>
    <xf numFmtId="0" fontId="8" fillId="0" borderId="1" xfId="0" applyFont="1" applyFill="1" applyBorder="1" applyAlignment="1">
      <alignment horizontal="center"/>
    </xf>
    <xf numFmtId="0" fontId="7" fillId="0" borderId="0" xfId="0" applyFont="1"/>
    <xf numFmtId="0" fontId="16" fillId="0" borderId="0" xfId="0" applyFont="1"/>
    <xf numFmtId="168" fontId="7" fillId="0" borderId="0" xfId="0" applyNumberFormat="1" applyFont="1"/>
    <xf numFmtId="0" fontId="17" fillId="0" borderId="0" xfId="0" applyFont="1"/>
    <xf numFmtId="168" fontId="7" fillId="0" borderId="0" xfId="1" applyNumberFormat="1" applyFont="1"/>
    <xf numFmtId="1" fontId="7" fillId="0" borderId="0" xfId="1" applyNumberFormat="1" applyFont="1"/>
    <xf numFmtId="44" fontId="16" fillId="0" borderId="0" xfId="0" applyNumberFormat="1" applyFont="1"/>
    <xf numFmtId="0" fontId="8" fillId="0" borderId="0" xfId="0" applyFont="1" applyBorder="1"/>
    <xf numFmtId="1" fontId="8" fillId="0" borderId="0" xfId="1" applyNumberFormat="1" applyFont="1" applyBorder="1"/>
    <xf numFmtId="0" fontId="13" fillId="0" borderId="0" xfId="0" applyFont="1" applyBorder="1" applyAlignment="1">
      <alignment horizontal="center" wrapText="1"/>
    </xf>
    <xf numFmtId="14" fontId="10" fillId="0" borderId="0" xfId="0" applyNumberFormat="1" applyFont="1" applyBorder="1"/>
    <xf numFmtId="10" fontId="10" fillId="0" borderId="0" xfId="0" applyNumberFormat="1" applyFont="1" applyBorder="1" applyAlignment="1">
      <alignment horizontal="right"/>
    </xf>
    <xf numFmtId="10" fontId="18" fillId="0" borderId="0" xfId="0" applyNumberFormat="1" applyFont="1" applyBorder="1" applyAlignment="1">
      <alignment horizontal="left"/>
    </xf>
    <xf numFmtId="10" fontId="10" fillId="0" borderId="0" xfId="0" applyNumberFormat="1" applyFont="1" applyBorder="1" applyAlignment="1">
      <alignment horizontal="center"/>
    </xf>
    <xf numFmtId="44" fontId="18" fillId="0" borderId="0" xfId="1" applyFont="1" applyBorder="1"/>
    <xf numFmtId="0" fontId="11" fillId="9" borderId="1" xfId="0" applyFont="1" applyFill="1" applyBorder="1" applyProtection="1">
      <protection locked="0"/>
    </xf>
    <xf numFmtId="165" fontId="12" fillId="9" borderId="1" xfId="0" applyNumberFormat="1" applyFont="1" applyFill="1" applyBorder="1" applyProtection="1">
      <protection locked="0"/>
    </xf>
    <xf numFmtId="165" fontId="19" fillId="9" borderId="1" xfId="0" applyNumberFormat="1" applyFont="1" applyFill="1" applyBorder="1" applyProtection="1">
      <protection locked="0"/>
    </xf>
    <xf numFmtId="165" fontId="19" fillId="9" borderId="1" xfId="0" applyNumberFormat="1" applyFont="1" applyFill="1" applyBorder="1" applyAlignment="1" applyProtection="1">
      <alignment horizontal="right"/>
      <protection locked="0"/>
    </xf>
    <xf numFmtId="165" fontId="20" fillId="9" borderId="1" xfId="0" applyNumberFormat="1" applyFont="1" applyFill="1" applyBorder="1" applyAlignment="1" applyProtection="1">
      <alignment horizontal="left"/>
      <protection locked="0"/>
    </xf>
    <xf numFmtId="165" fontId="20" fillId="9" borderId="1" xfId="0" applyNumberFormat="1" applyFont="1" applyFill="1" applyBorder="1" applyAlignment="1" applyProtection="1">
      <alignment horizontal="center"/>
      <protection locked="0"/>
    </xf>
    <xf numFmtId="44" fontId="20" fillId="9" borderId="1" xfId="1" applyFont="1" applyFill="1" applyBorder="1" applyAlignment="1" applyProtection="1">
      <alignment horizontal="center"/>
      <protection locked="0"/>
    </xf>
    <xf numFmtId="165" fontId="8" fillId="9" borderId="1" xfId="0" applyNumberFormat="1" applyFont="1" applyFill="1" applyBorder="1" applyProtection="1">
      <protection locked="0"/>
    </xf>
    <xf numFmtId="165" fontId="10" fillId="9" borderId="1" xfId="0" applyNumberFormat="1" applyFont="1" applyFill="1" applyBorder="1" applyProtection="1">
      <protection locked="0"/>
    </xf>
    <xf numFmtId="165" fontId="10" fillId="9" borderId="1" xfId="0" applyNumberFormat="1" applyFont="1" applyFill="1" applyBorder="1" applyAlignment="1" applyProtection="1">
      <alignment horizontal="right"/>
      <protection locked="0"/>
    </xf>
    <xf numFmtId="165" fontId="18" fillId="9" borderId="1" xfId="0" applyNumberFormat="1" applyFont="1" applyFill="1" applyBorder="1" applyAlignment="1" applyProtection="1">
      <alignment horizontal="left"/>
      <protection locked="0"/>
    </xf>
    <xf numFmtId="165" fontId="18" fillId="9" borderId="1" xfId="0" applyNumberFormat="1" applyFont="1" applyFill="1" applyBorder="1" applyAlignment="1" applyProtection="1">
      <alignment horizontal="center"/>
      <protection locked="0"/>
    </xf>
    <xf numFmtId="165" fontId="18" fillId="9" borderId="1" xfId="1" applyNumberFormat="1" applyFont="1" applyFill="1" applyBorder="1" applyAlignment="1" applyProtection="1">
      <alignment horizontal="center"/>
      <protection locked="0"/>
    </xf>
    <xf numFmtId="165" fontId="11" fillId="9" borderId="1" xfId="0" applyNumberFormat="1" applyFont="1" applyFill="1" applyBorder="1" applyProtection="1">
      <protection locked="0"/>
    </xf>
    <xf numFmtId="10" fontId="21" fillId="0" borderId="0" xfId="0" applyNumberFormat="1" applyFont="1" applyBorder="1" applyAlignment="1">
      <alignment horizontal="center"/>
    </xf>
    <xf numFmtId="165" fontId="21" fillId="9" borderId="12" xfId="1" applyNumberFormat="1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4" fontId="8" fillId="0" borderId="1" xfId="1" applyNumberFormat="1" applyFont="1" applyBorder="1" applyProtection="1"/>
    <xf numFmtId="0" fontId="8" fillId="0" borderId="1" xfId="0" applyFont="1" applyBorder="1" applyAlignment="1" applyProtection="1">
      <alignment horizontal="center" vertical="center"/>
    </xf>
    <xf numFmtId="44" fontId="13" fillId="0" borderId="0" xfId="0" applyNumberFormat="1" applyFont="1"/>
    <xf numFmtId="44" fontId="10" fillId="0" borderId="0" xfId="1" applyFont="1"/>
    <xf numFmtId="44" fontId="22" fillId="0" borderId="0" xfId="0" applyNumberFormat="1" applyFont="1" applyAlignment="1">
      <alignment horizontal="right"/>
    </xf>
    <xf numFmtId="44" fontId="22" fillId="0" borderId="0" xfId="0" applyNumberFormat="1" applyFont="1"/>
    <xf numFmtId="0" fontId="11" fillId="8" borderId="1" xfId="0" applyFont="1" applyFill="1" applyBorder="1" applyAlignment="1" applyProtection="1">
      <alignment horizontal="right"/>
      <protection locked="0"/>
    </xf>
    <xf numFmtId="14" fontId="8" fillId="8" borderId="1" xfId="0" applyNumberFormat="1" applyFont="1" applyFill="1" applyBorder="1" applyAlignment="1" applyProtection="1">
      <alignment horizontal="right"/>
      <protection locked="0"/>
    </xf>
    <xf numFmtId="0" fontId="8" fillId="8" borderId="1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</xf>
    <xf numFmtId="14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17" fontId="24" fillId="0" borderId="0" xfId="0" applyNumberFormat="1" applyFont="1"/>
    <xf numFmtId="0" fontId="9" fillId="0" borderId="0" xfId="0" applyFont="1"/>
    <xf numFmtId="0" fontId="13" fillId="0" borderId="0" xfId="0" applyFont="1"/>
    <xf numFmtId="0" fontId="13" fillId="0" borderId="0" xfId="0" applyFont="1" applyBorder="1"/>
    <xf numFmtId="0" fontId="10" fillId="0" borderId="0" xfId="0" applyFont="1" applyBorder="1"/>
    <xf numFmtId="0" fontId="11" fillId="0" borderId="0" xfId="0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0" fontId="11" fillId="0" borderId="1" xfId="0" applyFont="1" applyBorder="1"/>
    <xf numFmtId="0" fontId="11" fillId="0" borderId="0" xfId="0" applyFont="1" applyBorder="1"/>
    <xf numFmtId="0" fontId="11" fillId="5" borderId="5" xfId="0" applyFont="1" applyFill="1" applyBorder="1" applyAlignment="1">
      <alignment horizontal="center"/>
    </xf>
    <xf numFmtId="14" fontId="10" fillId="0" borderId="1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center"/>
    </xf>
    <xf numFmtId="14" fontId="10" fillId="0" borderId="0" xfId="0" applyNumberFormat="1" applyFont="1"/>
    <xf numFmtId="10" fontId="10" fillId="0" borderId="0" xfId="0" applyNumberFormat="1" applyFont="1"/>
    <xf numFmtId="0" fontId="8" fillId="0" borderId="1" xfId="0" applyFont="1" applyFill="1" applyBorder="1"/>
    <xf numFmtId="0" fontId="10" fillId="0" borderId="0" xfId="0" applyFont="1" applyFill="1" applyBorder="1"/>
    <xf numFmtId="0" fontId="26" fillId="0" borderId="0" xfId="0" applyFont="1" applyFill="1" applyBorder="1"/>
    <xf numFmtId="0" fontId="26" fillId="0" borderId="0" xfId="0" applyFont="1"/>
    <xf numFmtId="0" fontId="13" fillId="4" borderId="1" xfId="0" applyFont="1" applyFill="1" applyBorder="1"/>
    <xf numFmtId="0" fontId="11" fillId="3" borderId="1" xfId="0" applyFont="1" applyFill="1" applyBorder="1"/>
    <xf numFmtId="0" fontId="11" fillId="2" borderId="1" xfId="0" applyFont="1" applyFill="1" applyBorder="1"/>
    <xf numFmtId="49" fontId="11" fillId="0" borderId="1" xfId="1" applyNumberFormat="1" applyFont="1" applyBorder="1"/>
    <xf numFmtId="44" fontId="8" fillId="0" borderId="1" xfId="1" applyFont="1" applyBorder="1"/>
    <xf numFmtId="44" fontId="8" fillId="0" borderId="0" xfId="1" applyFont="1"/>
    <xf numFmtId="0" fontId="11" fillId="0" borderId="1" xfId="2" applyNumberFormat="1" applyFont="1" applyBorder="1"/>
    <xf numFmtId="1" fontId="8" fillId="0" borderId="1" xfId="1" applyNumberFormat="1" applyFont="1" applyBorder="1"/>
    <xf numFmtId="0" fontId="8" fillId="0" borderId="0" xfId="2" applyNumberFormat="1" applyFont="1"/>
    <xf numFmtId="165" fontId="8" fillId="0" borderId="1" xfId="1" applyNumberFormat="1" applyFont="1" applyBorder="1"/>
    <xf numFmtId="164" fontId="8" fillId="0" borderId="1" xfId="1" applyNumberFormat="1" applyFont="1" applyBorder="1"/>
    <xf numFmtId="164" fontId="8" fillId="0" borderId="1" xfId="0" applyNumberFormat="1" applyFont="1" applyBorder="1"/>
    <xf numFmtId="0" fontId="11" fillId="5" borderId="1" xfId="0" applyFont="1" applyFill="1" applyBorder="1"/>
    <xf numFmtId="2" fontId="8" fillId="0" borderId="1" xfId="0" applyNumberFormat="1" applyFont="1" applyFill="1" applyBorder="1"/>
    <xf numFmtId="2" fontId="8" fillId="0" borderId="1" xfId="0" applyNumberFormat="1" applyFont="1" applyBorder="1"/>
    <xf numFmtId="165" fontId="8" fillId="0" borderId="1" xfId="0" applyNumberFormat="1" applyFont="1" applyBorder="1"/>
    <xf numFmtId="0" fontId="11" fillId="4" borderId="1" xfId="0" applyFont="1" applyFill="1" applyBorder="1"/>
    <xf numFmtId="165" fontId="8" fillId="4" borderId="1" xfId="0" applyNumberFormat="1" applyFont="1" applyFill="1" applyBorder="1"/>
    <xf numFmtId="164" fontId="8" fillId="4" borderId="1" xfId="0" applyNumberFormat="1" applyFont="1" applyFill="1" applyBorder="1"/>
    <xf numFmtId="164" fontId="8" fillId="0" borderId="0" xfId="0" applyNumberFormat="1" applyFont="1"/>
    <xf numFmtId="0" fontId="11" fillId="6" borderId="1" xfId="0" applyFont="1" applyFill="1" applyBorder="1" applyAlignment="1">
      <alignment wrapText="1"/>
    </xf>
    <xf numFmtId="165" fontId="11" fillId="0" borderId="1" xfId="0" applyNumberFormat="1" applyFont="1" applyBorder="1"/>
    <xf numFmtId="164" fontId="11" fillId="0" borderId="1" xfId="0" applyNumberFormat="1" applyFont="1" applyBorder="1"/>
    <xf numFmtId="0" fontId="11" fillId="2" borderId="1" xfId="0" applyFont="1" applyFill="1" applyBorder="1" applyAlignment="1">
      <alignment horizontal="right" wrapText="1"/>
    </xf>
    <xf numFmtId="0" fontId="8" fillId="2" borderId="1" xfId="1" applyNumberFormat="1" applyFont="1" applyFill="1" applyBorder="1" applyAlignment="1">
      <alignment horizontal="left"/>
    </xf>
    <xf numFmtId="165" fontId="11" fillId="0" borderId="0" xfId="0" applyNumberFormat="1" applyFont="1"/>
    <xf numFmtId="0" fontId="8" fillId="0" borderId="0" xfId="0" applyNumberFormat="1" applyFont="1"/>
    <xf numFmtId="44" fontId="8" fillId="0" borderId="1" xfId="1" applyNumberFormat="1" applyFont="1" applyBorder="1"/>
    <xf numFmtId="0" fontId="11" fillId="5" borderId="0" xfId="0" applyFont="1" applyFill="1"/>
    <xf numFmtId="0" fontId="11" fillId="0" borderId="0" xfId="0" applyFont="1" applyFill="1"/>
    <xf numFmtId="0" fontId="8" fillId="0" borderId="1" xfId="0" applyFont="1" applyFill="1" applyBorder="1" applyAlignment="1">
      <alignment vertical="top" wrapText="1"/>
    </xf>
    <xf numFmtId="165" fontId="8" fillId="0" borderId="0" xfId="1" applyNumberFormat="1" applyFont="1"/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8" fillId="0" borderId="8" xfId="0" applyNumberFormat="1" applyFont="1" applyFill="1" applyBorder="1" applyAlignment="1">
      <alignment horizontal="center"/>
    </xf>
    <xf numFmtId="8" fontId="8" fillId="0" borderId="8" xfId="3" applyNumberFormat="1" applyFont="1" applyFill="1" applyBorder="1" applyAlignment="1">
      <alignment horizontal="left" vertical="center"/>
    </xf>
    <xf numFmtId="8" fontId="8" fillId="0" borderId="8" xfId="3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/>
    </xf>
    <xf numFmtId="8" fontId="8" fillId="0" borderId="9" xfId="3" applyNumberFormat="1" applyFont="1" applyFill="1" applyBorder="1" applyAlignment="1">
      <alignment horizontal="left" vertical="center"/>
    </xf>
    <xf numFmtId="8" fontId="8" fillId="0" borderId="9" xfId="3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9" xfId="3" applyNumberFormat="1" applyFont="1" applyFill="1" applyBorder="1" applyAlignment="1">
      <alignment horizontal="center" vertical="center"/>
    </xf>
    <xf numFmtId="167" fontId="8" fillId="0" borderId="9" xfId="2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/>
    </xf>
    <xf numFmtId="8" fontId="8" fillId="0" borderId="10" xfId="3" applyNumberFormat="1" applyFont="1" applyFill="1" applyBorder="1" applyAlignment="1">
      <alignment horizontal="left" vertical="center"/>
    </xf>
    <xf numFmtId="9" fontId="8" fillId="0" borderId="10" xfId="2" applyFont="1" applyFill="1" applyBorder="1" applyAlignment="1">
      <alignment horizontal="center" vertical="center"/>
    </xf>
    <xf numFmtId="8" fontId="8" fillId="0" borderId="1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8" fontId="8" fillId="0" borderId="9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8" fillId="0" borderId="3" xfId="0" applyNumberFormat="1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8" fontId="8" fillId="0" borderId="0" xfId="3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Border="1"/>
    <xf numFmtId="0" fontId="21" fillId="0" borderId="0" xfId="0" applyFont="1" applyFill="1" applyBorder="1"/>
    <xf numFmtId="0" fontId="18" fillId="0" borderId="0" xfId="0" applyFont="1" applyFill="1" applyBorder="1" applyAlignment="1">
      <alignment vertical="top" wrapText="1"/>
    </xf>
    <xf numFmtId="9" fontId="8" fillId="0" borderId="0" xfId="0" applyNumberFormat="1" applyFont="1" applyAlignment="1">
      <alignment vertical="center"/>
    </xf>
    <xf numFmtId="9" fontId="8" fillId="0" borderId="1" xfId="0" applyNumberFormat="1" applyFont="1" applyBorder="1"/>
    <xf numFmtId="0" fontId="8" fillId="0" borderId="0" xfId="0" applyFont="1" applyBorder="1" applyAlignment="1">
      <alignment vertical="center"/>
    </xf>
    <xf numFmtId="9" fontId="8" fillId="0" borderId="0" xfId="0" applyNumberFormat="1" applyFont="1" applyBorder="1"/>
    <xf numFmtId="9" fontId="8" fillId="0" borderId="0" xfId="0" applyNumberFormat="1" applyFont="1"/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7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1" fontId="10" fillId="0" borderId="0" xfId="1" applyNumberFormat="1" applyFont="1" applyAlignment="1">
      <alignment horizontal="center"/>
    </xf>
    <xf numFmtId="0" fontId="8" fillId="0" borderId="0" xfId="0" applyFont="1" applyAlignment="1">
      <alignment wrapText="1"/>
    </xf>
    <xf numFmtId="0" fontId="11" fillId="0" borderId="7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vertical="top" wrapText="1"/>
    </xf>
  </cellXfs>
  <cellStyles count="4">
    <cellStyle name="Euro" xfId="3" xr:uid="{00000000-0005-0000-0000-000000000000}"/>
    <cellStyle name="Prozent" xfId="2" builtinId="5"/>
    <cellStyle name="Standard" xfId="0" builtinId="0"/>
    <cellStyle name="Währung" xfId="1" builtinId="4"/>
  </cellStyles>
  <dxfs count="109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46</xdr:row>
      <xdr:rowOff>152400</xdr:rowOff>
    </xdr:from>
    <xdr:to>
      <xdr:col>4</xdr:col>
      <xdr:colOff>114300</xdr:colOff>
      <xdr:row>50</xdr:row>
      <xdr:rowOff>28575</xdr:rowOff>
    </xdr:to>
    <xdr:sp macro="" textlink="">
      <xdr:nvSpPr>
        <xdr:cNvPr id="2" name="Flussdiagramm: Alternativer Prozes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09900" y="7867650"/>
          <a:ext cx="3714750" cy="638175"/>
        </a:xfrm>
        <a:prstGeom prst="flowChartAlternateProcess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3200"/>
            <a:t>noch nicht nutzbar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290CDB-DE3E-4A97-8364-59B2CE3297AE}" name="Tabelle1" displayName="Tabelle1" ref="B3:H22" totalsRowShown="0" headerRowDxfId="8" dataDxfId="7">
  <autoFilter ref="B3:H22" xr:uid="{062DDA84-8208-4E9D-94D2-974616FAB0B6}"/>
  <tableColumns count="7">
    <tableColumn id="1" xr3:uid="{7F3476C6-7D84-407D-ACDC-6D0783830E7D}" name="€" dataDxfId="6"/>
    <tableColumn id="2" xr3:uid="{05900CE9-05CC-4C53-989D-58954866947C}" name="1" dataDxfId="5" dataCellStyle="Währung"/>
    <tableColumn id="3" xr3:uid="{14C78DF4-29E1-42E1-BE29-7111E8E92BE2}" name="2" dataDxfId="4" dataCellStyle="Währung"/>
    <tableColumn id="4" xr3:uid="{E1823A72-A8DA-425F-A0E9-86EBF00C3EC2}" name="3" dataDxfId="3" dataCellStyle="Währung"/>
    <tableColumn id="5" xr3:uid="{EDB557DE-D4B8-45F6-BAB6-2F3AB5CBC9E7}" name="4" dataDxfId="2" dataCellStyle="Währung"/>
    <tableColumn id="6" xr3:uid="{848264D5-4494-4485-8B19-0B226B89814D}" name="5" dataDxfId="1" dataCellStyle="Währung"/>
    <tableColumn id="7" xr3:uid="{4462AA3E-85E4-4D85-834B-7E43AA2DA330}" name="6" dataDxfId="0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workbookViewId="0">
      <selection activeCell="B6" sqref="B6:B11"/>
    </sheetView>
  </sheetViews>
  <sheetFormatPr baseColWidth="10" defaultColWidth="11.5703125" defaultRowHeight="14.25" x14ac:dyDescent="0.2"/>
  <cols>
    <col min="1" max="1" width="26.7109375" style="11" customWidth="1"/>
    <col min="2" max="3" width="29.140625" style="11" customWidth="1"/>
    <col min="4" max="4" width="18.7109375" style="11" customWidth="1"/>
    <col min="5" max="5" width="22.85546875" style="11" customWidth="1"/>
    <col min="6" max="6" width="14.7109375" style="11" customWidth="1"/>
    <col min="7" max="16384" width="11.5703125" style="11"/>
  </cols>
  <sheetData>
    <row r="1" spans="1:17" ht="18" x14ac:dyDescent="0.25">
      <c r="A1" s="9" t="s">
        <v>123</v>
      </c>
      <c r="B1" s="10"/>
    </row>
    <row r="2" spans="1:17" ht="18" x14ac:dyDescent="0.25">
      <c r="A2" s="12" t="s">
        <v>129</v>
      </c>
      <c r="B2" s="10"/>
    </row>
    <row r="3" spans="1:17" ht="15.75" customHeight="1" x14ac:dyDescent="0.25">
      <c r="A3" s="12"/>
      <c r="B3" s="10"/>
    </row>
    <row r="4" spans="1:17" x14ac:dyDescent="0.2">
      <c r="A4" s="10"/>
      <c r="B4" s="10"/>
      <c r="C4" s="204" t="s">
        <v>125</v>
      </c>
      <c r="D4" s="204"/>
      <c r="E4" s="204"/>
    </row>
    <row r="5" spans="1:17" x14ac:dyDescent="0.2">
      <c r="A5" s="10"/>
      <c r="B5" s="10"/>
      <c r="C5" s="204"/>
      <c r="D5" s="204"/>
      <c r="E5" s="204"/>
    </row>
    <row r="6" spans="1:17" ht="15" x14ac:dyDescent="0.25">
      <c r="A6" s="13" t="s">
        <v>105</v>
      </c>
      <c r="B6" s="104"/>
      <c r="C6" s="204"/>
      <c r="D6" s="204"/>
      <c r="E6" s="204"/>
      <c r="Q6" s="14"/>
    </row>
    <row r="7" spans="1:17" ht="15" x14ac:dyDescent="0.25">
      <c r="A7" s="13" t="s">
        <v>247</v>
      </c>
      <c r="B7" s="105" t="s">
        <v>252</v>
      </c>
      <c r="C7" s="204"/>
      <c r="D7" s="204"/>
      <c r="E7" s="204"/>
      <c r="Q7" s="14"/>
    </row>
    <row r="8" spans="1:17" ht="15" x14ac:dyDescent="0.25">
      <c r="A8" s="13" t="s">
        <v>106</v>
      </c>
      <c r="B8" s="106"/>
      <c r="C8" s="204"/>
      <c r="D8" s="204"/>
      <c r="E8" s="204"/>
      <c r="Q8" s="14"/>
    </row>
    <row r="9" spans="1:17" x14ac:dyDescent="0.2">
      <c r="A9" s="10"/>
      <c r="B9" s="107"/>
    </row>
    <row r="10" spans="1:17" ht="15" x14ac:dyDescent="0.25">
      <c r="A10" s="13" t="s">
        <v>250</v>
      </c>
      <c r="B10" s="106"/>
    </row>
    <row r="11" spans="1:17" ht="15" x14ac:dyDescent="0.25">
      <c r="A11" s="13" t="s">
        <v>251</v>
      </c>
      <c r="B11" s="106"/>
    </row>
    <row r="16" spans="1:17" ht="20.25" x14ac:dyDescent="0.3">
      <c r="A16" s="17" t="s">
        <v>158</v>
      </c>
    </row>
    <row r="17" spans="1:6" ht="111.75" customHeight="1" x14ac:dyDescent="0.25">
      <c r="A17" s="13" t="s">
        <v>253</v>
      </c>
      <c r="B17" s="13"/>
      <c r="C17" s="13" t="s">
        <v>239</v>
      </c>
      <c r="D17" s="13" t="s">
        <v>240</v>
      </c>
      <c r="E17" s="13" t="s">
        <v>241</v>
      </c>
      <c r="F17" s="13" t="s">
        <v>114</v>
      </c>
    </row>
    <row r="18" spans="1:6" x14ac:dyDescent="0.2">
      <c r="A18" s="16"/>
      <c r="B18" s="16"/>
      <c r="C18" s="16"/>
      <c r="D18" s="15"/>
      <c r="E18" s="15"/>
      <c r="F18" s="16"/>
    </row>
    <row r="19" spans="1:6" x14ac:dyDescent="0.2">
      <c r="A19" s="16"/>
      <c r="B19" s="16"/>
      <c r="C19" s="16"/>
      <c r="D19" s="15"/>
      <c r="E19" s="15"/>
      <c r="F19" s="16"/>
    </row>
    <row r="20" spans="1:6" x14ac:dyDescent="0.2">
      <c r="A20" s="16"/>
      <c r="B20" s="16"/>
      <c r="C20" s="16"/>
      <c r="D20" s="15"/>
      <c r="E20" s="15"/>
      <c r="F20" s="16"/>
    </row>
    <row r="21" spans="1:6" x14ac:dyDescent="0.2">
      <c r="A21" s="16"/>
      <c r="B21" s="16"/>
      <c r="C21" s="16"/>
      <c r="D21" s="15"/>
      <c r="E21" s="15"/>
      <c r="F21" s="16"/>
    </row>
    <row r="22" spans="1:6" x14ac:dyDescent="0.2">
      <c r="A22" s="16"/>
      <c r="B22" s="16"/>
      <c r="C22" s="16"/>
      <c r="D22" s="15"/>
      <c r="E22" s="15"/>
      <c r="F22" s="16"/>
    </row>
    <row r="23" spans="1:6" x14ac:dyDescent="0.2">
      <c r="A23" s="16"/>
      <c r="B23" s="16"/>
      <c r="C23" s="16"/>
      <c r="D23" s="15"/>
      <c r="E23" s="15"/>
      <c r="F23" s="16"/>
    </row>
    <row r="24" spans="1:6" x14ac:dyDescent="0.2">
      <c r="A24" s="16"/>
      <c r="B24" s="16"/>
      <c r="C24" s="16"/>
      <c r="D24" s="15"/>
      <c r="E24" s="15"/>
      <c r="F24" s="16"/>
    </row>
    <row r="25" spans="1:6" x14ac:dyDescent="0.2">
      <c r="A25" s="16"/>
      <c r="B25" s="16"/>
      <c r="C25" s="16"/>
      <c r="D25" s="15"/>
      <c r="E25" s="15"/>
      <c r="F25" s="16"/>
    </row>
    <row r="26" spans="1:6" x14ac:dyDescent="0.2">
      <c r="A26" s="16"/>
      <c r="B26" s="16"/>
      <c r="C26" s="16"/>
      <c r="D26" s="15"/>
      <c r="E26" s="15"/>
      <c r="F26" s="16"/>
    </row>
    <row r="27" spans="1:6" x14ac:dyDescent="0.2">
      <c r="A27" s="16"/>
      <c r="B27" s="16"/>
      <c r="C27" s="16"/>
      <c r="D27" s="15"/>
      <c r="E27" s="15"/>
      <c r="F27" s="16"/>
    </row>
    <row r="28" spans="1:6" x14ac:dyDescent="0.2">
      <c r="A28" s="16"/>
      <c r="B28" s="16"/>
      <c r="C28" s="16"/>
      <c r="D28" s="15"/>
      <c r="E28" s="15"/>
      <c r="F28" s="16"/>
    </row>
    <row r="29" spans="1:6" x14ac:dyDescent="0.2">
      <c r="A29" s="16"/>
      <c r="B29" s="16"/>
      <c r="C29" s="16"/>
      <c r="D29" s="15"/>
      <c r="E29" s="15"/>
      <c r="F29" s="16"/>
    </row>
    <row r="30" spans="1:6" x14ac:dyDescent="0.2">
      <c r="A30" s="16"/>
      <c r="B30" s="16"/>
      <c r="C30" s="16"/>
      <c r="D30" s="15"/>
      <c r="E30" s="15"/>
      <c r="F30" s="16"/>
    </row>
    <row r="31" spans="1:6" x14ac:dyDescent="0.2">
      <c r="A31" s="16"/>
      <c r="B31" s="16"/>
      <c r="C31" s="16"/>
      <c r="D31" s="15"/>
      <c r="E31" s="15"/>
      <c r="F31" s="16"/>
    </row>
    <row r="32" spans="1:6" x14ac:dyDescent="0.2">
      <c r="A32" s="16"/>
      <c r="B32" s="16"/>
      <c r="C32" s="16"/>
      <c r="D32" s="15"/>
      <c r="E32" s="15"/>
      <c r="F32" s="16"/>
    </row>
    <row r="33" spans="1:6" x14ac:dyDescent="0.2">
      <c r="A33" s="16"/>
      <c r="B33" s="16"/>
      <c r="C33" s="16"/>
      <c r="D33" s="15"/>
      <c r="E33" s="15"/>
      <c r="F33" s="16"/>
    </row>
    <row r="34" spans="1:6" x14ac:dyDescent="0.2">
      <c r="A34" s="16"/>
      <c r="B34" s="16"/>
      <c r="C34" s="16"/>
      <c r="D34" s="15"/>
      <c r="E34" s="15"/>
      <c r="F34" s="16"/>
    </row>
    <row r="35" spans="1:6" x14ac:dyDescent="0.2">
      <c r="A35" s="16"/>
      <c r="B35" s="16"/>
      <c r="C35" s="16"/>
      <c r="D35" s="15"/>
      <c r="E35" s="15"/>
      <c r="F35" s="16"/>
    </row>
    <row r="36" spans="1:6" x14ac:dyDescent="0.2">
      <c r="A36" s="16"/>
      <c r="B36" s="16"/>
      <c r="C36" s="16"/>
      <c r="D36" s="15"/>
      <c r="E36" s="15"/>
      <c r="F36" s="16"/>
    </row>
    <row r="37" spans="1:6" x14ac:dyDescent="0.2">
      <c r="A37" s="16"/>
      <c r="B37" s="16"/>
      <c r="C37" s="16"/>
      <c r="D37" s="15"/>
      <c r="E37" s="15"/>
      <c r="F37" s="16"/>
    </row>
    <row r="42" spans="1:6" ht="20.25" x14ac:dyDescent="0.3">
      <c r="A42" s="17" t="s">
        <v>159</v>
      </c>
    </row>
    <row r="43" spans="1:6" ht="90" x14ac:dyDescent="0.25">
      <c r="A43" s="13" t="s">
        <v>254</v>
      </c>
      <c r="B43" s="13"/>
      <c r="C43" s="13" t="s">
        <v>242</v>
      </c>
      <c r="D43" s="13" t="s">
        <v>243</v>
      </c>
      <c r="E43" s="13" t="s">
        <v>244</v>
      </c>
      <c r="F43" s="13" t="s">
        <v>114</v>
      </c>
    </row>
    <row r="44" spans="1:6" x14ac:dyDescent="0.2">
      <c r="A44" s="16"/>
      <c r="B44" s="16"/>
      <c r="C44" s="16"/>
      <c r="D44" s="15"/>
      <c r="E44" s="15"/>
      <c r="F44" s="16"/>
    </row>
    <row r="45" spans="1:6" x14ac:dyDescent="0.2">
      <c r="A45" s="16"/>
      <c r="B45" s="16"/>
      <c r="C45" s="16"/>
      <c r="D45" s="15"/>
      <c r="E45" s="15"/>
      <c r="F45" s="16"/>
    </row>
    <row r="46" spans="1:6" x14ac:dyDescent="0.2">
      <c r="A46" s="16"/>
      <c r="B46" s="16"/>
      <c r="C46" s="16"/>
      <c r="D46" s="15"/>
      <c r="E46" s="15"/>
      <c r="F46" s="16"/>
    </row>
    <row r="47" spans="1:6" x14ac:dyDescent="0.2">
      <c r="A47" s="16"/>
      <c r="B47" s="16"/>
      <c r="C47" s="16"/>
      <c r="D47" s="15"/>
      <c r="E47" s="15"/>
      <c r="F47" s="16"/>
    </row>
    <row r="48" spans="1:6" x14ac:dyDescent="0.2">
      <c r="A48" s="16"/>
      <c r="B48" s="16"/>
      <c r="C48" s="16"/>
      <c r="D48" s="15"/>
      <c r="E48" s="15"/>
      <c r="F48" s="16"/>
    </row>
    <row r="49" spans="1:7" x14ac:dyDescent="0.2">
      <c r="A49" s="16"/>
      <c r="B49" s="16"/>
      <c r="C49" s="16"/>
      <c r="D49" s="15"/>
      <c r="E49" s="15"/>
      <c r="F49" s="16"/>
    </row>
    <row r="50" spans="1:7" x14ac:dyDescent="0.2">
      <c r="A50" s="16"/>
      <c r="B50" s="16"/>
      <c r="C50" s="16"/>
      <c r="D50" s="15"/>
      <c r="E50" s="15"/>
      <c r="F50" s="16"/>
    </row>
    <row r="51" spans="1:7" x14ac:dyDescent="0.2">
      <c r="A51" s="16"/>
      <c r="B51" s="16"/>
      <c r="C51" s="16"/>
      <c r="D51" s="15"/>
      <c r="E51" s="15"/>
      <c r="F51" s="16"/>
    </row>
    <row r="52" spans="1:7" x14ac:dyDescent="0.2">
      <c r="A52" s="16"/>
      <c r="B52" s="16"/>
      <c r="C52" s="16"/>
      <c r="D52" s="15"/>
      <c r="E52" s="15"/>
      <c r="F52" s="16"/>
    </row>
    <row r="53" spans="1:7" x14ac:dyDescent="0.2">
      <c r="A53" s="16"/>
      <c r="B53" s="16"/>
      <c r="C53" s="16"/>
      <c r="D53" s="15"/>
      <c r="E53" s="15"/>
      <c r="F53" s="16"/>
    </row>
    <row r="58" spans="1:7" ht="20.25" x14ac:dyDescent="0.3">
      <c r="A58" s="17" t="s">
        <v>160</v>
      </c>
    </row>
    <row r="59" spans="1:7" ht="148.5" customHeight="1" x14ac:dyDescent="0.25">
      <c r="A59" s="13" t="s">
        <v>255</v>
      </c>
      <c r="B59" s="13" t="s">
        <v>188</v>
      </c>
      <c r="C59" s="13" t="s">
        <v>153</v>
      </c>
      <c r="D59" s="13" t="s">
        <v>245</v>
      </c>
      <c r="E59" s="13" t="s">
        <v>240</v>
      </c>
      <c r="F59" s="13" t="s">
        <v>246</v>
      </c>
      <c r="G59" s="13"/>
    </row>
    <row r="60" spans="1:7" x14ac:dyDescent="0.2">
      <c r="A60" s="16"/>
      <c r="B60" s="16"/>
      <c r="C60" s="18"/>
      <c r="D60" s="18"/>
      <c r="E60" s="15"/>
      <c r="F60" s="15"/>
      <c r="G60" s="16"/>
    </row>
    <row r="61" spans="1:7" x14ac:dyDescent="0.2">
      <c r="A61" s="16"/>
      <c r="B61" s="16"/>
      <c r="C61" s="18"/>
      <c r="D61" s="18"/>
      <c r="E61" s="15"/>
      <c r="F61" s="15"/>
      <c r="G61" s="16"/>
    </row>
    <row r="62" spans="1:7" x14ac:dyDescent="0.2">
      <c r="A62" s="16"/>
      <c r="B62" s="16"/>
      <c r="C62" s="18"/>
      <c r="D62" s="18"/>
      <c r="E62" s="15"/>
      <c r="F62" s="15"/>
      <c r="G62" s="16"/>
    </row>
    <row r="63" spans="1:7" x14ac:dyDescent="0.2">
      <c r="A63" s="16"/>
      <c r="B63" s="16"/>
      <c r="C63" s="18"/>
      <c r="D63" s="18"/>
      <c r="E63" s="15"/>
      <c r="F63" s="15"/>
      <c r="G63" s="16"/>
    </row>
    <row r="98" spans="4:5" x14ac:dyDescent="0.2">
      <c r="D98" s="19"/>
      <c r="E98" s="19"/>
    </row>
  </sheetData>
  <sheetProtection selectLockedCells="1"/>
  <mergeCells count="1">
    <mergeCell ref="C4:E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tabSelected="1" topLeftCell="D13" zoomScale="90" zoomScaleNormal="90" workbookViewId="0">
      <selection activeCell="Q22" sqref="Q22"/>
    </sheetView>
  </sheetViews>
  <sheetFormatPr baseColWidth="10" defaultColWidth="11.5703125" defaultRowHeight="14.25" x14ac:dyDescent="0.2"/>
  <cols>
    <col min="1" max="1" width="13.28515625" style="11" customWidth="1"/>
    <col min="2" max="2" width="25.85546875" style="11" customWidth="1"/>
    <col min="3" max="3" width="10.28515625" style="11" customWidth="1"/>
    <col min="4" max="4" width="16.5703125" style="11" customWidth="1"/>
    <col min="5" max="5" width="18.140625" style="11" customWidth="1"/>
    <col min="6" max="6" width="14.7109375" style="11" customWidth="1"/>
    <col min="7" max="7" width="16.42578125" style="11" customWidth="1"/>
    <col min="8" max="8" width="13" style="11" customWidth="1"/>
    <col min="9" max="10" width="12.85546875" style="11" customWidth="1"/>
    <col min="11" max="11" width="13.42578125" style="11" customWidth="1"/>
    <col min="12" max="17" width="12.85546875" style="11" customWidth="1"/>
    <col min="18" max="19" width="12.85546875" style="14" customWidth="1"/>
    <col min="20" max="20" width="27" style="11" customWidth="1"/>
    <col min="21" max="16384" width="11.5703125" style="11"/>
  </cols>
  <sheetData>
    <row r="1" spans="1:20" ht="20.25" x14ac:dyDescent="0.3">
      <c r="A1" s="17" t="s">
        <v>124</v>
      </c>
      <c r="B1" s="20"/>
      <c r="D1" s="21"/>
      <c r="E1" s="21"/>
      <c r="F1" s="21"/>
    </row>
    <row r="2" spans="1:20" ht="45" x14ac:dyDescent="0.25">
      <c r="A2" s="22" t="s">
        <v>117</v>
      </c>
      <c r="B2" s="206" t="s">
        <v>118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20" x14ac:dyDescent="0.2">
      <c r="A3" s="23"/>
      <c r="B3" s="206" t="s">
        <v>119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20" x14ac:dyDescent="0.2">
      <c r="A4" s="23"/>
      <c r="B4" s="206" t="s">
        <v>120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20" x14ac:dyDescent="0.2">
      <c r="A5" s="23"/>
      <c r="B5" s="206" t="s">
        <v>121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20" x14ac:dyDescent="0.2">
      <c r="A6" s="23"/>
      <c r="B6" s="206" t="s">
        <v>122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20" ht="20.25" x14ac:dyDescent="0.3">
      <c r="A7" s="17"/>
      <c r="B7" s="20"/>
      <c r="D7" s="21"/>
      <c r="E7" s="21"/>
      <c r="F7" s="21"/>
    </row>
    <row r="8" spans="1:20" ht="15" x14ac:dyDescent="0.25">
      <c r="A8" s="13" t="s">
        <v>248</v>
      </c>
      <c r="B8" s="109">
        <f>Dateneingabe!B6</f>
        <v>0</v>
      </c>
      <c r="D8" s="24" t="s">
        <v>250</v>
      </c>
      <c r="E8" s="31">
        <f>Dateneingabe!B10</f>
        <v>0</v>
      </c>
    </row>
    <row r="9" spans="1:20" ht="45" x14ac:dyDescent="0.25">
      <c r="A9" s="13" t="s">
        <v>247</v>
      </c>
      <c r="B9" s="108" t="str">
        <f>IF(Dateneingabe!B7="","",Dateneingabe!B7)</f>
        <v>tt.mm.jjjj-tt.mm.jjjj</v>
      </c>
      <c r="D9" s="24" t="s">
        <v>251</v>
      </c>
      <c r="E9" s="31">
        <f>Dateneingabe!B11</f>
        <v>0</v>
      </c>
    </row>
    <row r="10" spans="1:20" ht="30" x14ac:dyDescent="0.25">
      <c r="A10" s="13" t="s">
        <v>249</v>
      </c>
      <c r="B10" s="109">
        <f>Dateneingabe!B8</f>
        <v>0</v>
      </c>
    </row>
    <row r="11" spans="1:20" ht="15" x14ac:dyDescent="0.25">
      <c r="A11" s="25"/>
      <c r="B11" s="26"/>
      <c r="G11" s="23"/>
      <c r="H11" s="23"/>
      <c r="I11" s="23"/>
      <c r="J11" s="23"/>
      <c r="K11" s="23"/>
      <c r="S11" s="23"/>
      <c r="T11" s="23"/>
    </row>
    <row r="12" spans="1:20" ht="15" x14ac:dyDescent="0.25">
      <c r="A12" s="27" t="s">
        <v>107</v>
      </c>
      <c r="B12" s="23"/>
      <c r="C12" s="28" t="s">
        <v>164</v>
      </c>
      <c r="D12" s="23"/>
      <c r="E12" s="23"/>
      <c r="F12" s="23"/>
      <c r="G12" s="23"/>
      <c r="H12" s="29"/>
      <c r="I12" s="30"/>
      <c r="J12" s="30"/>
      <c r="K12" s="30"/>
      <c r="L12" s="23"/>
      <c r="M12" s="23"/>
      <c r="N12" s="23"/>
      <c r="O12" s="23"/>
      <c r="P12" s="23"/>
      <c r="Q12" s="23"/>
      <c r="R12" s="23"/>
      <c r="S12" s="23"/>
      <c r="T12" s="23"/>
    </row>
    <row r="13" spans="1:20" x14ac:dyDescent="0.2">
      <c r="A13" s="31"/>
      <c r="B13" s="32" t="s">
        <v>195</v>
      </c>
      <c r="C13" s="33"/>
      <c r="D13" s="30"/>
      <c r="E13" s="30"/>
      <c r="F13" s="30"/>
      <c r="G13" s="23"/>
      <c r="H13" s="30"/>
      <c r="I13" s="30"/>
      <c r="J13" s="30"/>
      <c r="K13" s="30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2">
      <c r="A14" s="31">
        <v>2023</v>
      </c>
      <c r="B14" s="34">
        <v>2.8000000000000001E-2</v>
      </c>
      <c r="C14" s="35"/>
      <c r="D14" s="36"/>
      <c r="E14" s="36"/>
      <c r="F14" s="36"/>
      <c r="G14" s="23"/>
      <c r="H14" s="30"/>
      <c r="I14" s="37"/>
      <c r="J14" s="37"/>
      <c r="K14" s="36"/>
      <c r="L14" s="23"/>
      <c r="M14" s="23"/>
      <c r="N14" s="23"/>
      <c r="O14" s="23"/>
      <c r="P14" s="23"/>
      <c r="Q14" s="23"/>
      <c r="R14" s="23"/>
      <c r="S14" s="23"/>
      <c r="T14" s="23"/>
    </row>
    <row r="15" spans="1:20" x14ac:dyDescent="0.2">
      <c r="A15" s="38" t="s">
        <v>108</v>
      </c>
      <c r="B15" s="39" t="s">
        <v>165</v>
      </c>
      <c r="C15" s="40"/>
      <c r="D15" s="41"/>
      <c r="E15" s="42"/>
      <c r="F15" s="42"/>
      <c r="G15" s="23"/>
      <c r="H15" s="43"/>
      <c r="I15" s="36"/>
      <c r="J15" s="36"/>
      <c r="K15" s="42"/>
      <c r="L15" s="23"/>
      <c r="M15" s="23"/>
      <c r="N15" s="23"/>
      <c r="O15" s="23"/>
      <c r="P15" s="23"/>
      <c r="Q15" s="23"/>
      <c r="R15" s="23"/>
      <c r="S15" s="23"/>
      <c r="T15" s="23"/>
    </row>
    <row r="16" spans="1:20" x14ac:dyDescent="0.2">
      <c r="A16" s="43"/>
      <c r="B16" s="36"/>
      <c r="C16" s="36"/>
      <c r="D16" s="41"/>
      <c r="E16" s="42"/>
      <c r="F16" s="42"/>
      <c r="G16" s="23"/>
      <c r="H16" s="43"/>
      <c r="I16" s="36"/>
      <c r="J16" s="36"/>
      <c r="K16" s="42"/>
      <c r="L16" s="23"/>
      <c r="M16" s="23"/>
      <c r="N16" s="23"/>
      <c r="O16" s="23"/>
      <c r="P16" s="23"/>
      <c r="Q16" s="23"/>
      <c r="R16" s="23"/>
      <c r="S16" s="23"/>
      <c r="T16" s="23"/>
    </row>
    <row r="17" spans="1:25" x14ac:dyDescent="0.2">
      <c r="A17" s="43"/>
      <c r="B17" s="36"/>
      <c r="C17" s="36"/>
      <c r="D17" s="41"/>
      <c r="E17" s="42"/>
      <c r="F17" s="42"/>
      <c r="G17" s="23"/>
      <c r="H17" s="43"/>
      <c r="I17" s="36"/>
      <c r="J17" s="36"/>
      <c r="K17" s="42"/>
      <c r="L17" s="23"/>
      <c r="M17" s="23"/>
      <c r="N17" s="23"/>
      <c r="O17" s="23"/>
      <c r="P17" s="23"/>
      <c r="Q17" s="23"/>
      <c r="R17" s="23"/>
      <c r="S17" s="23"/>
      <c r="T17" s="23"/>
    </row>
    <row r="18" spans="1:25" x14ac:dyDescent="0.2">
      <c r="A18" s="43"/>
      <c r="B18" s="36"/>
      <c r="C18" s="36"/>
      <c r="D18" s="41"/>
      <c r="E18" s="42"/>
      <c r="F18" s="42"/>
      <c r="G18" s="23"/>
      <c r="H18" s="43"/>
      <c r="I18" s="36"/>
      <c r="J18" s="36"/>
      <c r="K18" s="42"/>
      <c r="L18" s="23"/>
      <c r="M18" s="23"/>
      <c r="N18" s="23"/>
      <c r="O18" s="23"/>
      <c r="P18" s="23"/>
      <c r="Q18" s="23"/>
      <c r="R18" s="23"/>
      <c r="S18" s="23"/>
      <c r="T18" s="23"/>
    </row>
    <row r="19" spans="1:25" ht="15" customHeight="1" x14ac:dyDescent="0.25">
      <c r="A19" s="25"/>
      <c r="B19" s="26"/>
      <c r="G19" s="23"/>
      <c r="H19" s="208" t="s">
        <v>227</v>
      </c>
      <c r="I19" s="208"/>
      <c r="J19" s="208"/>
      <c r="K19" s="208"/>
      <c r="L19" s="44">
        <v>1</v>
      </c>
      <c r="M19" s="44">
        <v>1</v>
      </c>
      <c r="N19" s="44">
        <v>1</v>
      </c>
      <c r="O19" s="44">
        <v>1</v>
      </c>
      <c r="P19" s="44">
        <v>1</v>
      </c>
      <c r="Q19" s="44">
        <v>1</v>
      </c>
      <c r="R19" s="23"/>
      <c r="S19" s="23"/>
      <c r="T19" s="23"/>
    </row>
    <row r="20" spans="1:25" ht="30.75" customHeight="1" x14ac:dyDescent="0.3">
      <c r="A20" s="17" t="s">
        <v>161</v>
      </c>
      <c r="C20" s="45"/>
      <c r="G20" s="46">
        <v>2023</v>
      </c>
      <c r="L20" s="207"/>
      <c r="M20" s="207"/>
      <c r="N20" s="207"/>
      <c r="O20" s="207"/>
      <c r="P20" s="47"/>
      <c r="Q20" s="47"/>
      <c r="R20" s="48"/>
      <c r="S20" s="48"/>
    </row>
    <row r="21" spans="1:25" s="22" customFormat="1" ht="105" x14ac:dyDescent="0.25">
      <c r="A21" s="13" t="s">
        <v>256</v>
      </c>
      <c r="B21" s="13" t="s">
        <v>257</v>
      </c>
      <c r="C21" s="13"/>
      <c r="D21" s="13" t="s">
        <v>109</v>
      </c>
      <c r="E21" s="49" t="s">
        <v>0</v>
      </c>
      <c r="F21" s="49" t="s">
        <v>3</v>
      </c>
      <c r="G21" s="50" t="s">
        <v>110</v>
      </c>
      <c r="H21" s="13" t="s">
        <v>111</v>
      </c>
      <c r="I21" s="13" t="s">
        <v>112</v>
      </c>
      <c r="J21" s="13" t="s">
        <v>113</v>
      </c>
      <c r="K21" s="13" t="s">
        <v>114</v>
      </c>
      <c r="L21" s="51">
        <v>2023</v>
      </c>
      <c r="M21" s="51">
        <v>2024</v>
      </c>
      <c r="N21" s="51">
        <v>2025</v>
      </c>
      <c r="O21" s="51">
        <v>2026</v>
      </c>
      <c r="P21" s="51">
        <v>2027</v>
      </c>
      <c r="Q21" s="51">
        <v>2028</v>
      </c>
      <c r="R21" s="52" t="s">
        <v>115</v>
      </c>
      <c r="S21" s="53" t="s">
        <v>189</v>
      </c>
      <c r="T21" s="54" t="s">
        <v>116</v>
      </c>
      <c r="U21" s="55"/>
      <c r="V21" s="55"/>
      <c r="W21" s="55"/>
      <c r="X21" s="55"/>
      <c r="Y21" s="55"/>
    </row>
    <row r="22" spans="1:25" x14ac:dyDescent="0.2">
      <c r="A22" s="56"/>
      <c r="B22" s="57">
        <f>Dateneingabe!A18</f>
        <v>0</v>
      </c>
      <c r="C22" s="57">
        <f>Dateneingabe!B18</f>
        <v>0</v>
      </c>
      <c r="D22" s="57">
        <f>Dateneingabe!C18</f>
        <v>0</v>
      </c>
      <c r="E22" s="58" t="str">
        <f>IF(Dateneingabe!$C18="","",HLOOKUP(Dateneingabe!C18,TVLaktuell!$B$12:$BC$20,2,FALSE))</f>
        <v/>
      </c>
      <c r="F22" s="59" t="str">
        <f>IF(Dateneingabe!C18="","",HLOOKUP(D22,TVLaktuell!$B$12:$BC$20,5,FALSE))</f>
        <v/>
      </c>
      <c r="G22" s="59" t="str">
        <f>IF(Dateneingabe!C18="","",HLOOKUP(D22,TVLaktuell!$B$12:$BC$20,6,FALSE))</f>
        <v/>
      </c>
      <c r="H22" s="60" t="str">
        <f>IF(Dateneingabe!D18="","",Dateneingabe!D18)</f>
        <v/>
      </c>
      <c r="I22" s="60" t="str">
        <f>IF(Dateneingabe!E18="","",Dateneingabe!E18)</f>
        <v/>
      </c>
      <c r="J22" s="57" t="str">
        <f>IF(Dateneingabe!D18="","",SUM((DATEDIF(H22,I22,"m"))+1))</f>
        <v/>
      </c>
      <c r="K22" s="57">
        <f>Dateneingabe!F18</f>
        <v>0</v>
      </c>
      <c r="L22" s="61" t="str">
        <f>IF(F22="","",G22*$L$19)</f>
        <v/>
      </c>
      <c r="M22" s="61" t="str">
        <f t="shared" ref="M22:M41" si="0">IF(G22="","",L22*$M$19)</f>
        <v/>
      </c>
      <c r="N22" s="61" t="str">
        <f t="shared" ref="N22:N41" si="1">IF(G22="","",M22*$N$19)</f>
        <v/>
      </c>
      <c r="O22" s="61" t="str">
        <f t="shared" ref="O22:O41" si="2">IF(G22="","",N22*$O$19)</f>
        <v/>
      </c>
      <c r="P22" s="61" t="str">
        <f t="shared" ref="P22:P41" si="3">IF(G22="","",O22*$P$19)</f>
        <v/>
      </c>
      <c r="Q22" s="61" t="str">
        <f t="shared" ref="Q22:Q41" si="4">IF(H22="","",P22*$Q$19)</f>
        <v/>
      </c>
      <c r="R22" s="62" t="str">
        <f t="shared" ref="R22:R41" si="5">IF(J22="","",J22*K22)</f>
        <v/>
      </c>
      <c r="S22" s="16"/>
      <c r="T22" s="63" t="str">
        <f t="shared" ref="T22:T41" si="6">IF(J22="","",R22*S22)</f>
        <v/>
      </c>
      <c r="U22" s="55"/>
      <c r="V22" s="55"/>
      <c r="W22" s="55"/>
      <c r="X22" s="55"/>
      <c r="Y22" s="55"/>
    </row>
    <row r="23" spans="1:25" x14ac:dyDescent="0.2">
      <c r="A23" s="56"/>
      <c r="B23" s="57">
        <f>Dateneingabe!A19</f>
        <v>0</v>
      </c>
      <c r="C23" s="57">
        <f>Dateneingabe!B19</f>
        <v>0</v>
      </c>
      <c r="D23" s="57">
        <f>Dateneingabe!C19</f>
        <v>0</v>
      </c>
      <c r="E23" s="58" t="str">
        <f>IF(Dateneingabe!$C19="","",HLOOKUP(Dateneingabe!C19,TVLaktuell!$B$12:$BC$20,2,FALSE))</f>
        <v/>
      </c>
      <c r="F23" s="59" t="str">
        <f>IF(Dateneingabe!C19="","",HLOOKUP(D23,TVLaktuell!$B$12:$BC$20,5,FALSE))</f>
        <v/>
      </c>
      <c r="G23" s="59" t="str">
        <f>IF(Dateneingabe!C19="","",HLOOKUP(D23,TVLaktuell!$B$12:$BC$20,6,FALSE))</f>
        <v/>
      </c>
      <c r="H23" s="60" t="str">
        <f>IF(Dateneingabe!D19="","",Dateneingabe!D19)</f>
        <v/>
      </c>
      <c r="I23" s="60" t="str">
        <f>IF(Dateneingabe!E19="","",Dateneingabe!E19)</f>
        <v/>
      </c>
      <c r="J23" s="57" t="str">
        <f>IF(Dateneingabe!D19="","",SUM((DATEDIF(H23,I23,"m"))+1))</f>
        <v/>
      </c>
      <c r="K23" s="57">
        <f>Dateneingabe!F19</f>
        <v>0</v>
      </c>
      <c r="L23" s="61" t="str">
        <f t="shared" ref="L23:L41" si="7">IF(F23="","",G23*$M$19)</f>
        <v/>
      </c>
      <c r="M23" s="61" t="str">
        <f t="shared" si="0"/>
        <v/>
      </c>
      <c r="N23" s="61" t="str">
        <f t="shared" si="1"/>
        <v/>
      </c>
      <c r="O23" s="61" t="str">
        <f t="shared" si="2"/>
        <v/>
      </c>
      <c r="P23" s="61" t="str">
        <f t="shared" si="3"/>
        <v/>
      </c>
      <c r="Q23" s="61" t="str">
        <f t="shared" si="4"/>
        <v/>
      </c>
      <c r="R23" s="62" t="str">
        <f t="shared" si="5"/>
        <v/>
      </c>
      <c r="S23" s="16"/>
      <c r="T23" s="63" t="str">
        <f t="shared" si="6"/>
        <v/>
      </c>
      <c r="U23" s="55"/>
      <c r="V23" s="55"/>
      <c r="W23" s="55"/>
      <c r="X23" s="55"/>
      <c r="Y23" s="55"/>
    </row>
    <row r="24" spans="1:25" x14ac:dyDescent="0.2">
      <c r="A24" s="56"/>
      <c r="B24" s="57">
        <f>Dateneingabe!A20</f>
        <v>0</v>
      </c>
      <c r="C24" s="57">
        <f>Dateneingabe!B20</f>
        <v>0</v>
      </c>
      <c r="D24" s="57">
        <f>Dateneingabe!C20</f>
        <v>0</v>
      </c>
      <c r="E24" s="58" t="str">
        <f>IF(Dateneingabe!$C20="","",HLOOKUP(Dateneingabe!C20,TVLaktuell!$B$12:$BC$20,2,FALSE))</f>
        <v/>
      </c>
      <c r="F24" s="59" t="str">
        <f>IF(Dateneingabe!C20="","",HLOOKUP(D24,TVLaktuell!$B$12:$BC$20,5,FALSE))</f>
        <v/>
      </c>
      <c r="G24" s="59" t="str">
        <f>IF(Dateneingabe!C20="","",HLOOKUP(D24,TVLaktuell!$B$12:$BC$20,6,FALSE))</f>
        <v/>
      </c>
      <c r="H24" s="60" t="str">
        <f>IF(Dateneingabe!D20="","",Dateneingabe!D20)</f>
        <v/>
      </c>
      <c r="I24" s="60" t="str">
        <f>IF(Dateneingabe!E20="","",Dateneingabe!E20)</f>
        <v/>
      </c>
      <c r="J24" s="57" t="str">
        <f>IF(Dateneingabe!D20="","",SUM((DATEDIF(H24,I24,"m"))+1))</f>
        <v/>
      </c>
      <c r="K24" s="57">
        <f>Dateneingabe!F20</f>
        <v>0</v>
      </c>
      <c r="L24" s="61" t="str">
        <f t="shared" si="7"/>
        <v/>
      </c>
      <c r="M24" s="61" t="str">
        <f t="shared" si="0"/>
        <v/>
      </c>
      <c r="N24" s="61" t="str">
        <f t="shared" si="1"/>
        <v/>
      </c>
      <c r="O24" s="61" t="str">
        <f t="shared" si="2"/>
        <v/>
      </c>
      <c r="P24" s="61" t="str">
        <f t="shared" si="3"/>
        <v/>
      </c>
      <c r="Q24" s="61" t="str">
        <f t="shared" si="4"/>
        <v/>
      </c>
      <c r="R24" s="62" t="str">
        <f t="shared" si="5"/>
        <v/>
      </c>
      <c r="S24" s="16"/>
      <c r="T24" s="63" t="str">
        <f t="shared" si="6"/>
        <v/>
      </c>
      <c r="U24" s="55"/>
      <c r="V24" s="55"/>
      <c r="W24" s="55"/>
      <c r="X24" s="55"/>
      <c r="Y24" s="55"/>
    </row>
    <row r="25" spans="1:25" x14ac:dyDescent="0.2">
      <c r="A25" s="56"/>
      <c r="B25" s="57">
        <f>Dateneingabe!A21</f>
        <v>0</v>
      </c>
      <c r="C25" s="57">
        <f>Dateneingabe!B21</f>
        <v>0</v>
      </c>
      <c r="D25" s="57">
        <f>Dateneingabe!C21</f>
        <v>0</v>
      </c>
      <c r="E25" s="58" t="str">
        <f>IF(Dateneingabe!$C21="","",HLOOKUP(Dateneingabe!C21,TVLaktuell!$B$12:$BC$20,2,FALSE))</f>
        <v/>
      </c>
      <c r="F25" s="59" t="str">
        <f>IF(Dateneingabe!C21="","",HLOOKUP(D25,TVLaktuell!$B$12:$BC$20,5,FALSE))</f>
        <v/>
      </c>
      <c r="G25" s="59" t="str">
        <f>IF(Dateneingabe!C21="","",HLOOKUP(D25,TVLaktuell!$B$12:$BC$20,6,FALSE))</f>
        <v/>
      </c>
      <c r="H25" s="60" t="str">
        <f>IF(Dateneingabe!D21="","",Dateneingabe!D21)</f>
        <v/>
      </c>
      <c r="I25" s="60" t="str">
        <f>IF(Dateneingabe!E21="","",Dateneingabe!E21)</f>
        <v/>
      </c>
      <c r="J25" s="57" t="str">
        <f>IF(Dateneingabe!D21="","",SUM((DATEDIF(H25,I25,"m"))+1))</f>
        <v/>
      </c>
      <c r="K25" s="57">
        <f>Dateneingabe!F21</f>
        <v>0</v>
      </c>
      <c r="L25" s="61" t="str">
        <f t="shared" si="7"/>
        <v/>
      </c>
      <c r="M25" s="61" t="str">
        <f t="shared" si="0"/>
        <v/>
      </c>
      <c r="N25" s="61" t="str">
        <f t="shared" si="1"/>
        <v/>
      </c>
      <c r="O25" s="61" t="str">
        <f t="shared" si="2"/>
        <v/>
      </c>
      <c r="P25" s="61" t="str">
        <f t="shared" si="3"/>
        <v/>
      </c>
      <c r="Q25" s="61" t="str">
        <f t="shared" si="4"/>
        <v/>
      </c>
      <c r="R25" s="62" t="str">
        <f t="shared" si="5"/>
        <v/>
      </c>
      <c r="S25" s="16"/>
      <c r="T25" s="63" t="str">
        <f t="shared" si="6"/>
        <v/>
      </c>
      <c r="U25" s="55"/>
      <c r="V25" s="55"/>
      <c r="W25" s="55"/>
      <c r="X25" s="55"/>
      <c r="Y25" s="55"/>
    </row>
    <row r="26" spans="1:25" x14ac:dyDescent="0.2">
      <c r="A26" s="56"/>
      <c r="B26" s="57">
        <f>Dateneingabe!A22</f>
        <v>0</v>
      </c>
      <c r="C26" s="57">
        <f>Dateneingabe!B22</f>
        <v>0</v>
      </c>
      <c r="D26" s="57">
        <f>Dateneingabe!C22</f>
        <v>0</v>
      </c>
      <c r="E26" s="58" t="str">
        <f>IF(Dateneingabe!$C22="","",HLOOKUP(Dateneingabe!C22,TVLaktuell!$B$12:$BC$20,2,FALSE))</f>
        <v/>
      </c>
      <c r="F26" s="59" t="str">
        <f>IF(Dateneingabe!C22="","",HLOOKUP(D26,TVLaktuell!$B$12:$BC$20,5,FALSE))</f>
        <v/>
      </c>
      <c r="G26" s="59" t="str">
        <f>IF(Dateneingabe!C22="","",HLOOKUP(D26,TVLaktuell!$B$12:$BC$20,6,FALSE))</f>
        <v/>
      </c>
      <c r="H26" s="60" t="str">
        <f>IF(Dateneingabe!D22="","",Dateneingabe!D22)</f>
        <v/>
      </c>
      <c r="I26" s="60" t="str">
        <f>IF(Dateneingabe!E22="","",Dateneingabe!E22)</f>
        <v/>
      </c>
      <c r="J26" s="57" t="str">
        <f>IF(Dateneingabe!D22="","",SUM((DATEDIF(H26,I26,"m"))+1))</f>
        <v/>
      </c>
      <c r="K26" s="57">
        <f>Dateneingabe!F22</f>
        <v>0</v>
      </c>
      <c r="L26" s="61" t="str">
        <f t="shared" si="7"/>
        <v/>
      </c>
      <c r="M26" s="61" t="str">
        <f t="shared" si="0"/>
        <v/>
      </c>
      <c r="N26" s="61" t="str">
        <f t="shared" si="1"/>
        <v/>
      </c>
      <c r="O26" s="61" t="str">
        <f t="shared" si="2"/>
        <v/>
      </c>
      <c r="P26" s="61" t="str">
        <f t="shared" si="3"/>
        <v/>
      </c>
      <c r="Q26" s="61" t="str">
        <f t="shared" si="4"/>
        <v/>
      </c>
      <c r="R26" s="62" t="str">
        <f t="shared" si="5"/>
        <v/>
      </c>
      <c r="S26" s="16"/>
      <c r="T26" s="63" t="str">
        <f t="shared" si="6"/>
        <v/>
      </c>
      <c r="U26" s="55"/>
      <c r="V26" s="55"/>
      <c r="W26" s="55"/>
      <c r="X26" s="55"/>
      <c r="Y26" s="55"/>
    </row>
    <row r="27" spans="1:25" x14ac:dyDescent="0.2">
      <c r="A27" s="56"/>
      <c r="B27" s="57">
        <f>Dateneingabe!A23</f>
        <v>0</v>
      </c>
      <c r="C27" s="57">
        <f>Dateneingabe!B23</f>
        <v>0</v>
      </c>
      <c r="D27" s="57">
        <f>Dateneingabe!C23</f>
        <v>0</v>
      </c>
      <c r="E27" s="58" t="str">
        <f>IF(Dateneingabe!$C23="","",HLOOKUP(Dateneingabe!C23,TVLaktuell!$B$12:$BC$20,2,FALSE))</f>
        <v/>
      </c>
      <c r="F27" s="59" t="str">
        <f>IF(Dateneingabe!C23="","",HLOOKUP(D27,TVLaktuell!$B$12:$BC$20,5,FALSE))</f>
        <v/>
      </c>
      <c r="G27" s="59" t="str">
        <f>IF(Dateneingabe!C23="","",HLOOKUP(D27,TVLaktuell!$B$12:$BC$20,6,FALSE))</f>
        <v/>
      </c>
      <c r="H27" s="60" t="str">
        <f>IF(Dateneingabe!D23="","",Dateneingabe!D23)</f>
        <v/>
      </c>
      <c r="I27" s="60" t="str">
        <f>IF(Dateneingabe!E23="","",Dateneingabe!E23)</f>
        <v/>
      </c>
      <c r="J27" s="57" t="str">
        <f>IF(Dateneingabe!D23="","",SUM((DATEDIF(H27,I27,"m"))+1))</f>
        <v/>
      </c>
      <c r="K27" s="57">
        <f>Dateneingabe!F23</f>
        <v>0</v>
      </c>
      <c r="L27" s="61" t="str">
        <f t="shared" si="7"/>
        <v/>
      </c>
      <c r="M27" s="61" t="str">
        <f t="shared" si="0"/>
        <v/>
      </c>
      <c r="N27" s="61" t="str">
        <f t="shared" si="1"/>
        <v/>
      </c>
      <c r="O27" s="61" t="str">
        <f t="shared" si="2"/>
        <v/>
      </c>
      <c r="P27" s="61" t="str">
        <f t="shared" si="3"/>
        <v/>
      </c>
      <c r="Q27" s="61" t="str">
        <f t="shared" si="4"/>
        <v/>
      </c>
      <c r="R27" s="62" t="str">
        <f t="shared" si="5"/>
        <v/>
      </c>
      <c r="S27" s="16"/>
      <c r="T27" s="63" t="str">
        <f t="shared" si="6"/>
        <v/>
      </c>
      <c r="U27" s="55"/>
      <c r="V27" s="55"/>
      <c r="W27" s="55"/>
      <c r="X27" s="55"/>
      <c r="Y27" s="55"/>
    </row>
    <row r="28" spans="1:25" x14ac:dyDescent="0.2">
      <c r="A28" s="56"/>
      <c r="B28" s="57">
        <f>Dateneingabe!A24</f>
        <v>0</v>
      </c>
      <c r="C28" s="57">
        <f>Dateneingabe!B24</f>
        <v>0</v>
      </c>
      <c r="D28" s="57">
        <f>Dateneingabe!C24</f>
        <v>0</v>
      </c>
      <c r="E28" s="58" t="str">
        <f>IF(Dateneingabe!$C24="","",HLOOKUP(Dateneingabe!C24,TVLaktuell!$B$12:$BC$20,2,FALSE))</f>
        <v/>
      </c>
      <c r="F28" s="59" t="str">
        <f>IF(Dateneingabe!C24="","",HLOOKUP(D28,TVLaktuell!$B$12:$BC$20,5,FALSE))</f>
        <v/>
      </c>
      <c r="G28" s="59" t="str">
        <f>IF(Dateneingabe!C24="","",HLOOKUP(D28,TVLaktuell!$B$12:$BC$20,6,FALSE))</f>
        <v/>
      </c>
      <c r="H28" s="60" t="str">
        <f>IF(Dateneingabe!D24="","",Dateneingabe!D24)</f>
        <v/>
      </c>
      <c r="I28" s="60" t="str">
        <f>IF(Dateneingabe!E24="","",Dateneingabe!E24)</f>
        <v/>
      </c>
      <c r="J28" s="57" t="str">
        <f>IF(Dateneingabe!D24="","",SUM((DATEDIF(H28,I28,"m"))+1))</f>
        <v/>
      </c>
      <c r="K28" s="57">
        <f>Dateneingabe!F24</f>
        <v>0</v>
      </c>
      <c r="L28" s="61" t="str">
        <f t="shared" si="7"/>
        <v/>
      </c>
      <c r="M28" s="61" t="str">
        <f t="shared" si="0"/>
        <v/>
      </c>
      <c r="N28" s="61" t="str">
        <f t="shared" si="1"/>
        <v/>
      </c>
      <c r="O28" s="61" t="str">
        <f t="shared" si="2"/>
        <v/>
      </c>
      <c r="P28" s="61" t="str">
        <f t="shared" si="3"/>
        <v/>
      </c>
      <c r="Q28" s="61" t="str">
        <f t="shared" si="4"/>
        <v/>
      </c>
      <c r="R28" s="62" t="str">
        <f t="shared" si="5"/>
        <v/>
      </c>
      <c r="S28" s="16"/>
      <c r="T28" s="63" t="str">
        <f t="shared" si="6"/>
        <v/>
      </c>
      <c r="U28" s="55"/>
      <c r="V28" s="55"/>
      <c r="W28" s="55"/>
      <c r="X28" s="55"/>
      <c r="Y28" s="55"/>
    </row>
    <row r="29" spans="1:25" x14ac:dyDescent="0.2">
      <c r="A29" s="56"/>
      <c r="B29" s="57">
        <f>Dateneingabe!A25</f>
        <v>0</v>
      </c>
      <c r="C29" s="57">
        <f>Dateneingabe!B25</f>
        <v>0</v>
      </c>
      <c r="D29" s="57">
        <f>Dateneingabe!C25</f>
        <v>0</v>
      </c>
      <c r="E29" s="58" t="str">
        <f>IF(Dateneingabe!$C25="","",HLOOKUP(Dateneingabe!C25,TVLaktuell!$B$12:$BC$20,2,FALSE))</f>
        <v/>
      </c>
      <c r="F29" s="59" t="str">
        <f>IF(Dateneingabe!C25="","",HLOOKUP(D29,TVLaktuell!$B$12:$BC$20,5,FALSE))</f>
        <v/>
      </c>
      <c r="G29" s="59" t="str">
        <f>IF(Dateneingabe!C25="","",HLOOKUP(D29,TVLaktuell!$B$12:$BC$20,6,FALSE))</f>
        <v/>
      </c>
      <c r="H29" s="60" t="str">
        <f>IF(Dateneingabe!D25="","",Dateneingabe!D25)</f>
        <v/>
      </c>
      <c r="I29" s="60" t="str">
        <f>IF(Dateneingabe!E25="","",Dateneingabe!E25)</f>
        <v/>
      </c>
      <c r="J29" s="57" t="str">
        <f>IF(Dateneingabe!D25="","",SUM((DATEDIF(H29,I29,"m"))+1))</f>
        <v/>
      </c>
      <c r="K29" s="57">
        <f>Dateneingabe!F25</f>
        <v>0</v>
      </c>
      <c r="L29" s="61" t="str">
        <f t="shared" si="7"/>
        <v/>
      </c>
      <c r="M29" s="61" t="str">
        <f t="shared" si="0"/>
        <v/>
      </c>
      <c r="N29" s="61" t="str">
        <f t="shared" si="1"/>
        <v/>
      </c>
      <c r="O29" s="61" t="str">
        <f t="shared" si="2"/>
        <v/>
      </c>
      <c r="P29" s="61" t="str">
        <f t="shared" si="3"/>
        <v/>
      </c>
      <c r="Q29" s="61" t="str">
        <f t="shared" si="4"/>
        <v/>
      </c>
      <c r="R29" s="62" t="str">
        <f t="shared" si="5"/>
        <v/>
      </c>
      <c r="S29" s="16"/>
      <c r="T29" s="63" t="str">
        <f t="shared" si="6"/>
        <v/>
      </c>
      <c r="U29" s="55"/>
      <c r="V29" s="55"/>
      <c r="W29" s="55"/>
      <c r="X29" s="55"/>
      <c r="Y29" s="55"/>
    </row>
    <row r="30" spans="1:25" x14ac:dyDescent="0.2">
      <c r="A30" s="56"/>
      <c r="B30" s="57">
        <f>Dateneingabe!A26</f>
        <v>0</v>
      </c>
      <c r="C30" s="57">
        <f>Dateneingabe!B26</f>
        <v>0</v>
      </c>
      <c r="D30" s="57">
        <f>Dateneingabe!C26</f>
        <v>0</v>
      </c>
      <c r="E30" s="58" t="str">
        <f>IF(Dateneingabe!$C26="","",HLOOKUP(Dateneingabe!C26,TVLaktuell!$B$12:$BC$20,2,FALSE))</f>
        <v/>
      </c>
      <c r="F30" s="59" t="str">
        <f>IF(Dateneingabe!C26="","",HLOOKUP(D30,TVLaktuell!$B$12:$BC$20,5,FALSE))</f>
        <v/>
      </c>
      <c r="G30" s="59" t="str">
        <f>IF(Dateneingabe!C26="","",HLOOKUP(D30,TVLaktuell!$B$12:$BC$20,6,FALSE))</f>
        <v/>
      </c>
      <c r="H30" s="60" t="str">
        <f>IF(Dateneingabe!D26="","",Dateneingabe!D26)</f>
        <v/>
      </c>
      <c r="I30" s="60" t="str">
        <f>IF(Dateneingabe!E26="","",Dateneingabe!E26)</f>
        <v/>
      </c>
      <c r="J30" s="57" t="str">
        <f>IF(Dateneingabe!D26="","",SUM((DATEDIF(H30,I30,"m"))+1))</f>
        <v/>
      </c>
      <c r="K30" s="57">
        <f>Dateneingabe!F26</f>
        <v>0</v>
      </c>
      <c r="L30" s="61" t="str">
        <f t="shared" si="7"/>
        <v/>
      </c>
      <c r="M30" s="61" t="str">
        <f t="shared" si="0"/>
        <v/>
      </c>
      <c r="N30" s="61" t="str">
        <f t="shared" si="1"/>
        <v/>
      </c>
      <c r="O30" s="61" t="str">
        <f t="shared" si="2"/>
        <v/>
      </c>
      <c r="P30" s="61" t="str">
        <f t="shared" si="3"/>
        <v/>
      </c>
      <c r="Q30" s="61" t="str">
        <f t="shared" si="4"/>
        <v/>
      </c>
      <c r="R30" s="62" t="str">
        <f t="shared" si="5"/>
        <v/>
      </c>
      <c r="S30" s="16"/>
      <c r="T30" s="63" t="str">
        <f t="shared" si="6"/>
        <v/>
      </c>
      <c r="U30" s="55"/>
      <c r="V30" s="55"/>
      <c r="W30" s="55"/>
      <c r="X30" s="55"/>
      <c r="Y30" s="55"/>
    </row>
    <row r="31" spans="1:25" x14ac:dyDescent="0.2">
      <c r="A31" s="64"/>
      <c r="B31" s="57">
        <f>Dateneingabe!A27</f>
        <v>0</v>
      </c>
      <c r="C31" s="57">
        <f>Dateneingabe!B27</f>
        <v>0</v>
      </c>
      <c r="D31" s="57">
        <f>Dateneingabe!C27</f>
        <v>0</v>
      </c>
      <c r="E31" s="58" t="str">
        <f>IF(Dateneingabe!$C27="","",HLOOKUP(Dateneingabe!C27,TVLaktuell!$B$12:$BC$20,2,FALSE))</f>
        <v/>
      </c>
      <c r="F31" s="59" t="str">
        <f>IF(Dateneingabe!C27="","",HLOOKUP(D31,TVLaktuell!$B$12:$BC$20,5,FALSE))</f>
        <v/>
      </c>
      <c r="G31" s="59" t="str">
        <f>IF(Dateneingabe!C27="","",HLOOKUP(D31,TVLaktuell!$B$12:$BC$20,6,FALSE))</f>
        <v/>
      </c>
      <c r="H31" s="60" t="str">
        <f>IF(Dateneingabe!D27="","",Dateneingabe!D27)</f>
        <v/>
      </c>
      <c r="I31" s="60" t="str">
        <f>IF(Dateneingabe!E27="","",Dateneingabe!E27)</f>
        <v/>
      </c>
      <c r="J31" s="57" t="str">
        <f>IF(Dateneingabe!D27="","",SUM((DATEDIF(H31,I31,"m"))+1))</f>
        <v/>
      </c>
      <c r="K31" s="57">
        <f>Dateneingabe!F27</f>
        <v>0</v>
      </c>
      <c r="L31" s="61" t="str">
        <f t="shared" si="7"/>
        <v/>
      </c>
      <c r="M31" s="61" t="str">
        <f t="shared" si="0"/>
        <v/>
      </c>
      <c r="N31" s="61" t="str">
        <f t="shared" si="1"/>
        <v/>
      </c>
      <c r="O31" s="61" t="str">
        <f t="shared" si="2"/>
        <v/>
      </c>
      <c r="P31" s="61" t="str">
        <f t="shared" si="3"/>
        <v/>
      </c>
      <c r="Q31" s="61" t="str">
        <f t="shared" si="4"/>
        <v/>
      </c>
      <c r="R31" s="62" t="str">
        <f t="shared" si="5"/>
        <v/>
      </c>
      <c r="S31" s="16"/>
      <c r="T31" s="63" t="str">
        <f t="shared" si="6"/>
        <v/>
      </c>
      <c r="U31" s="55"/>
      <c r="V31" s="55"/>
      <c r="W31" s="55"/>
      <c r="X31" s="55"/>
      <c r="Y31" s="55"/>
    </row>
    <row r="32" spans="1:25" x14ac:dyDescent="0.2">
      <c r="A32" s="64"/>
      <c r="B32" s="57">
        <f>Dateneingabe!A28</f>
        <v>0</v>
      </c>
      <c r="C32" s="57">
        <f>Dateneingabe!B28</f>
        <v>0</v>
      </c>
      <c r="D32" s="57">
        <f>Dateneingabe!C28</f>
        <v>0</v>
      </c>
      <c r="E32" s="58" t="str">
        <f>IF(Dateneingabe!$C28="","",HLOOKUP(Dateneingabe!C28,TVLaktuell!$B$12:$BC$20,2,FALSE))</f>
        <v/>
      </c>
      <c r="F32" s="59" t="str">
        <f>IF(Dateneingabe!C28="","",HLOOKUP(D32,TVLaktuell!$B$12:$BC$20,5,FALSE))</f>
        <v/>
      </c>
      <c r="G32" s="59" t="str">
        <f>IF(Dateneingabe!C28="","",HLOOKUP(D32,TVLaktuell!$B$12:$BC$20,6,FALSE))</f>
        <v/>
      </c>
      <c r="H32" s="60" t="str">
        <f>IF(Dateneingabe!D28="","",Dateneingabe!D28)</f>
        <v/>
      </c>
      <c r="I32" s="60" t="str">
        <f>IF(Dateneingabe!E28="","",Dateneingabe!E28)</f>
        <v/>
      </c>
      <c r="J32" s="57" t="str">
        <f>IF(Dateneingabe!D28="","",SUM((DATEDIF(H32,I32,"m"))+1))</f>
        <v/>
      </c>
      <c r="K32" s="57">
        <f>Dateneingabe!F28</f>
        <v>0</v>
      </c>
      <c r="L32" s="61" t="str">
        <f t="shared" si="7"/>
        <v/>
      </c>
      <c r="M32" s="61" t="str">
        <f t="shared" si="0"/>
        <v/>
      </c>
      <c r="N32" s="61" t="str">
        <f t="shared" si="1"/>
        <v/>
      </c>
      <c r="O32" s="61" t="str">
        <f t="shared" si="2"/>
        <v/>
      </c>
      <c r="P32" s="61" t="str">
        <f t="shared" si="3"/>
        <v/>
      </c>
      <c r="Q32" s="61" t="str">
        <f t="shared" si="4"/>
        <v/>
      </c>
      <c r="R32" s="62" t="str">
        <f t="shared" si="5"/>
        <v/>
      </c>
      <c r="S32" s="16"/>
      <c r="T32" s="63" t="str">
        <f t="shared" si="6"/>
        <v/>
      </c>
      <c r="U32" s="55"/>
      <c r="V32" s="55"/>
      <c r="W32" s="55"/>
      <c r="X32" s="55"/>
      <c r="Y32" s="55"/>
    </row>
    <row r="33" spans="1:25" x14ac:dyDescent="0.2">
      <c r="A33" s="64"/>
      <c r="B33" s="57">
        <f>Dateneingabe!A29</f>
        <v>0</v>
      </c>
      <c r="C33" s="57">
        <f>Dateneingabe!B29</f>
        <v>0</v>
      </c>
      <c r="D33" s="57">
        <f>Dateneingabe!C29</f>
        <v>0</v>
      </c>
      <c r="E33" s="58" t="str">
        <f>IF(Dateneingabe!$C29="","",HLOOKUP(Dateneingabe!C29,TVLaktuell!$B$12:$BC$20,2,FALSE))</f>
        <v/>
      </c>
      <c r="F33" s="59" t="str">
        <f>IF(Dateneingabe!C29="","",HLOOKUP(D33,TVLaktuell!$B$12:$BC$20,5,FALSE))</f>
        <v/>
      </c>
      <c r="G33" s="59" t="str">
        <f>IF(Dateneingabe!C29="","",HLOOKUP(D33,TVLaktuell!$B$12:$BC$20,6,FALSE))</f>
        <v/>
      </c>
      <c r="H33" s="60" t="str">
        <f>IF(Dateneingabe!D29="","",Dateneingabe!D29)</f>
        <v/>
      </c>
      <c r="I33" s="60" t="str">
        <f>IF(Dateneingabe!E29="","",Dateneingabe!E29)</f>
        <v/>
      </c>
      <c r="J33" s="57" t="str">
        <f>IF(Dateneingabe!D29="","",SUM((DATEDIF(H33,I33,"m"))+1))</f>
        <v/>
      </c>
      <c r="K33" s="57">
        <f>Dateneingabe!F29</f>
        <v>0</v>
      </c>
      <c r="L33" s="61" t="str">
        <f t="shared" si="7"/>
        <v/>
      </c>
      <c r="M33" s="61" t="str">
        <f t="shared" si="0"/>
        <v/>
      </c>
      <c r="N33" s="61" t="str">
        <f t="shared" si="1"/>
        <v/>
      </c>
      <c r="O33" s="61" t="str">
        <f t="shared" si="2"/>
        <v/>
      </c>
      <c r="P33" s="61" t="str">
        <f t="shared" si="3"/>
        <v/>
      </c>
      <c r="Q33" s="61" t="str">
        <f t="shared" si="4"/>
        <v/>
      </c>
      <c r="R33" s="62" t="str">
        <f t="shared" si="5"/>
        <v/>
      </c>
      <c r="S33" s="16"/>
      <c r="T33" s="63" t="str">
        <f t="shared" si="6"/>
        <v/>
      </c>
      <c r="U33" s="55"/>
      <c r="V33" s="55"/>
      <c r="W33" s="55"/>
      <c r="X33" s="55"/>
      <c r="Y33" s="55"/>
    </row>
    <row r="34" spans="1:25" x14ac:dyDescent="0.2">
      <c r="A34" s="64"/>
      <c r="B34" s="57">
        <f>Dateneingabe!A30</f>
        <v>0</v>
      </c>
      <c r="C34" s="57">
        <f>Dateneingabe!B30</f>
        <v>0</v>
      </c>
      <c r="D34" s="57">
        <f>Dateneingabe!C30</f>
        <v>0</v>
      </c>
      <c r="E34" s="58" t="str">
        <f>IF(Dateneingabe!$C30="","",HLOOKUP(Dateneingabe!C30,TVLaktuell!$B$12:$BC$20,2,FALSE))</f>
        <v/>
      </c>
      <c r="F34" s="59" t="str">
        <f>IF(Dateneingabe!C30="","",HLOOKUP(D34,TVLaktuell!$B$12:$BC$20,5,FALSE))</f>
        <v/>
      </c>
      <c r="G34" s="59" t="str">
        <f>IF(Dateneingabe!C30="","",HLOOKUP(D34,TVLaktuell!$B$12:$BC$20,6,FALSE))</f>
        <v/>
      </c>
      <c r="H34" s="60" t="str">
        <f>IF(Dateneingabe!D30="","",Dateneingabe!D30)</f>
        <v/>
      </c>
      <c r="I34" s="60" t="str">
        <f>IF(Dateneingabe!E30="","",Dateneingabe!E30)</f>
        <v/>
      </c>
      <c r="J34" s="57" t="str">
        <f>IF(Dateneingabe!D30="","",SUM((DATEDIF(H34,I34,"m"))+1))</f>
        <v/>
      </c>
      <c r="K34" s="57">
        <f>Dateneingabe!F30</f>
        <v>0</v>
      </c>
      <c r="L34" s="61" t="str">
        <f t="shared" si="7"/>
        <v/>
      </c>
      <c r="M34" s="61" t="str">
        <f t="shared" si="0"/>
        <v/>
      </c>
      <c r="N34" s="61" t="str">
        <f t="shared" si="1"/>
        <v/>
      </c>
      <c r="O34" s="61" t="str">
        <f t="shared" si="2"/>
        <v/>
      </c>
      <c r="P34" s="61" t="str">
        <f t="shared" si="3"/>
        <v/>
      </c>
      <c r="Q34" s="61" t="str">
        <f t="shared" si="4"/>
        <v/>
      </c>
      <c r="R34" s="62" t="str">
        <f t="shared" si="5"/>
        <v/>
      </c>
      <c r="S34" s="16"/>
      <c r="T34" s="63" t="str">
        <f t="shared" si="6"/>
        <v/>
      </c>
      <c r="U34" s="55"/>
      <c r="V34" s="55"/>
      <c r="W34" s="55"/>
      <c r="X34" s="55"/>
      <c r="Y34" s="55"/>
    </row>
    <row r="35" spans="1:25" x14ac:dyDescent="0.2">
      <c r="A35" s="64"/>
      <c r="B35" s="57">
        <f>Dateneingabe!A31</f>
        <v>0</v>
      </c>
      <c r="C35" s="57">
        <f>Dateneingabe!B31</f>
        <v>0</v>
      </c>
      <c r="D35" s="57">
        <f>Dateneingabe!C31</f>
        <v>0</v>
      </c>
      <c r="E35" s="58" t="str">
        <f>IF(Dateneingabe!$C31="","",HLOOKUP(Dateneingabe!C31,TVLaktuell!$B$12:$BC$20,2,FALSE))</f>
        <v/>
      </c>
      <c r="F35" s="59" t="str">
        <f>IF(Dateneingabe!C31="","",HLOOKUP(D35,TVLaktuell!$B$12:$BC$20,5,FALSE))</f>
        <v/>
      </c>
      <c r="G35" s="59" t="str">
        <f>IF(Dateneingabe!C31="","",HLOOKUP(D35,TVLaktuell!$B$12:$BC$20,6,FALSE))</f>
        <v/>
      </c>
      <c r="H35" s="60" t="str">
        <f>IF(Dateneingabe!D31="","",Dateneingabe!D31)</f>
        <v/>
      </c>
      <c r="I35" s="60" t="str">
        <f>IF(Dateneingabe!E31="","",Dateneingabe!E31)</f>
        <v/>
      </c>
      <c r="J35" s="57" t="str">
        <f>IF(Dateneingabe!D31="","",SUM((DATEDIF(H35,I35,"m"))+1))</f>
        <v/>
      </c>
      <c r="K35" s="57">
        <f>Dateneingabe!F31</f>
        <v>0</v>
      </c>
      <c r="L35" s="61" t="str">
        <f t="shared" si="7"/>
        <v/>
      </c>
      <c r="M35" s="61" t="str">
        <f t="shared" si="0"/>
        <v/>
      </c>
      <c r="N35" s="61" t="str">
        <f t="shared" si="1"/>
        <v/>
      </c>
      <c r="O35" s="61" t="str">
        <f t="shared" si="2"/>
        <v/>
      </c>
      <c r="P35" s="61" t="str">
        <f t="shared" si="3"/>
        <v/>
      </c>
      <c r="Q35" s="61" t="str">
        <f t="shared" si="4"/>
        <v/>
      </c>
      <c r="R35" s="62" t="str">
        <f t="shared" si="5"/>
        <v/>
      </c>
      <c r="S35" s="16"/>
      <c r="T35" s="63" t="str">
        <f t="shared" si="6"/>
        <v/>
      </c>
      <c r="U35" s="55"/>
      <c r="V35" s="55"/>
      <c r="W35" s="55"/>
      <c r="X35" s="55"/>
      <c r="Y35" s="55"/>
    </row>
    <row r="36" spans="1:25" x14ac:dyDescent="0.2">
      <c r="A36" s="64"/>
      <c r="B36" s="57">
        <f>Dateneingabe!A32</f>
        <v>0</v>
      </c>
      <c r="C36" s="57">
        <f>Dateneingabe!B32</f>
        <v>0</v>
      </c>
      <c r="D36" s="57">
        <f>Dateneingabe!C32</f>
        <v>0</v>
      </c>
      <c r="E36" s="58" t="str">
        <f>IF(Dateneingabe!$C32="","",HLOOKUP(Dateneingabe!C32,TVLaktuell!$B$12:$BC$20,2,FALSE))</f>
        <v/>
      </c>
      <c r="F36" s="59" t="str">
        <f>IF(Dateneingabe!C32="","",HLOOKUP(D36,TVLaktuell!$B$12:$BC$20,5,FALSE))</f>
        <v/>
      </c>
      <c r="G36" s="59" t="str">
        <f>IF(Dateneingabe!C32="","",HLOOKUP(D36,TVLaktuell!$B$12:$BC$20,6,FALSE))</f>
        <v/>
      </c>
      <c r="H36" s="60" t="str">
        <f>IF(Dateneingabe!D32="","",Dateneingabe!D32)</f>
        <v/>
      </c>
      <c r="I36" s="60" t="str">
        <f>IF(Dateneingabe!E32="","",Dateneingabe!E32)</f>
        <v/>
      </c>
      <c r="J36" s="57" t="str">
        <f>IF(Dateneingabe!D32="","",SUM((DATEDIF(H36,I36,"m"))+1))</f>
        <v/>
      </c>
      <c r="K36" s="57">
        <f>Dateneingabe!F32</f>
        <v>0</v>
      </c>
      <c r="L36" s="61" t="str">
        <f t="shared" si="7"/>
        <v/>
      </c>
      <c r="M36" s="61" t="str">
        <f t="shared" si="0"/>
        <v/>
      </c>
      <c r="N36" s="61" t="str">
        <f t="shared" si="1"/>
        <v/>
      </c>
      <c r="O36" s="61" t="str">
        <f t="shared" si="2"/>
        <v/>
      </c>
      <c r="P36" s="61" t="str">
        <f t="shared" si="3"/>
        <v/>
      </c>
      <c r="Q36" s="61" t="str">
        <f t="shared" si="4"/>
        <v/>
      </c>
      <c r="R36" s="62" t="str">
        <f t="shared" si="5"/>
        <v/>
      </c>
      <c r="S36" s="16"/>
      <c r="T36" s="63" t="str">
        <f t="shared" si="6"/>
        <v/>
      </c>
      <c r="U36" s="55"/>
      <c r="V36" s="55"/>
      <c r="W36" s="55"/>
      <c r="X36" s="55"/>
      <c r="Y36" s="55"/>
    </row>
    <row r="37" spans="1:25" x14ac:dyDescent="0.2">
      <c r="A37" s="64"/>
      <c r="B37" s="57">
        <f>Dateneingabe!A33</f>
        <v>0</v>
      </c>
      <c r="C37" s="57">
        <f>Dateneingabe!B33</f>
        <v>0</v>
      </c>
      <c r="D37" s="57">
        <f>Dateneingabe!C33</f>
        <v>0</v>
      </c>
      <c r="E37" s="58" t="str">
        <f>IF(Dateneingabe!$C33="","",HLOOKUP(Dateneingabe!C33,TVLaktuell!$B$12:$BC$20,2,FALSE))</f>
        <v/>
      </c>
      <c r="F37" s="59" t="str">
        <f>IF(Dateneingabe!C33="","",HLOOKUP(D37,TVLaktuell!$B$12:$BC$20,5,FALSE))</f>
        <v/>
      </c>
      <c r="G37" s="59" t="str">
        <f>IF(Dateneingabe!C33="","",HLOOKUP(D37,TVLaktuell!$B$12:$BC$20,6,FALSE))</f>
        <v/>
      </c>
      <c r="H37" s="60" t="str">
        <f>IF(Dateneingabe!D33="","",Dateneingabe!D33)</f>
        <v/>
      </c>
      <c r="I37" s="60" t="str">
        <f>IF(Dateneingabe!E33="","",Dateneingabe!E33)</f>
        <v/>
      </c>
      <c r="J37" s="57" t="str">
        <f>IF(Dateneingabe!D33="","",SUM((DATEDIF(H37,I37,"m"))+1))</f>
        <v/>
      </c>
      <c r="K37" s="57">
        <f>Dateneingabe!F33</f>
        <v>0</v>
      </c>
      <c r="L37" s="61" t="str">
        <f t="shared" si="7"/>
        <v/>
      </c>
      <c r="M37" s="61" t="str">
        <f t="shared" si="0"/>
        <v/>
      </c>
      <c r="N37" s="61" t="str">
        <f t="shared" si="1"/>
        <v/>
      </c>
      <c r="O37" s="61" t="str">
        <f t="shared" si="2"/>
        <v/>
      </c>
      <c r="P37" s="61" t="str">
        <f t="shared" si="3"/>
        <v/>
      </c>
      <c r="Q37" s="61" t="str">
        <f t="shared" si="4"/>
        <v/>
      </c>
      <c r="R37" s="62" t="str">
        <f t="shared" si="5"/>
        <v/>
      </c>
      <c r="S37" s="16"/>
      <c r="T37" s="63" t="str">
        <f t="shared" si="6"/>
        <v/>
      </c>
      <c r="U37" s="55"/>
      <c r="V37" s="55"/>
      <c r="W37" s="55"/>
      <c r="X37" s="55"/>
      <c r="Y37" s="55"/>
    </row>
    <row r="38" spans="1:25" x14ac:dyDescent="0.2">
      <c r="A38" s="64"/>
      <c r="B38" s="57">
        <f>Dateneingabe!A34</f>
        <v>0</v>
      </c>
      <c r="C38" s="57">
        <f>Dateneingabe!B34</f>
        <v>0</v>
      </c>
      <c r="D38" s="57">
        <f>Dateneingabe!C34</f>
        <v>0</v>
      </c>
      <c r="E38" s="58" t="str">
        <f>IF(Dateneingabe!$C34="","",HLOOKUP(Dateneingabe!C34,TVLaktuell!$B$12:$BC$20,2,FALSE))</f>
        <v/>
      </c>
      <c r="F38" s="59" t="str">
        <f>IF(Dateneingabe!C34="","",HLOOKUP(D38,TVLaktuell!$B$12:$BC$20,5,FALSE))</f>
        <v/>
      </c>
      <c r="G38" s="59" t="str">
        <f>IF(Dateneingabe!C34="","",HLOOKUP(D38,TVLaktuell!$B$12:$BC$20,6,FALSE))</f>
        <v/>
      </c>
      <c r="H38" s="60" t="str">
        <f>IF(Dateneingabe!D34="","",Dateneingabe!D34)</f>
        <v/>
      </c>
      <c r="I38" s="60" t="str">
        <f>IF(Dateneingabe!E34="","",Dateneingabe!E34)</f>
        <v/>
      </c>
      <c r="J38" s="57" t="str">
        <f>IF(Dateneingabe!D34="","",SUM((DATEDIF(H38,I38,"m"))+1))</f>
        <v/>
      </c>
      <c r="K38" s="57">
        <f>Dateneingabe!F34</f>
        <v>0</v>
      </c>
      <c r="L38" s="61" t="str">
        <f t="shared" si="7"/>
        <v/>
      </c>
      <c r="M38" s="61" t="str">
        <f t="shared" si="0"/>
        <v/>
      </c>
      <c r="N38" s="61" t="str">
        <f t="shared" si="1"/>
        <v/>
      </c>
      <c r="O38" s="61" t="str">
        <f t="shared" si="2"/>
        <v/>
      </c>
      <c r="P38" s="61" t="str">
        <f t="shared" si="3"/>
        <v/>
      </c>
      <c r="Q38" s="61" t="str">
        <f t="shared" si="4"/>
        <v/>
      </c>
      <c r="R38" s="62" t="str">
        <f t="shared" si="5"/>
        <v/>
      </c>
      <c r="S38" s="16"/>
      <c r="T38" s="63" t="str">
        <f t="shared" si="6"/>
        <v/>
      </c>
      <c r="U38" s="55"/>
      <c r="V38" s="55"/>
      <c r="W38" s="55"/>
      <c r="X38" s="55"/>
      <c r="Y38" s="55"/>
    </row>
    <row r="39" spans="1:25" x14ac:dyDescent="0.2">
      <c r="A39" s="64"/>
      <c r="B39" s="57">
        <f>Dateneingabe!A35</f>
        <v>0</v>
      </c>
      <c r="C39" s="57">
        <f>Dateneingabe!B35</f>
        <v>0</v>
      </c>
      <c r="D39" s="57">
        <f>Dateneingabe!C35</f>
        <v>0</v>
      </c>
      <c r="E39" s="58" t="str">
        <f>IF(Dateneingabe!$C35="","",HLOOKUP(Dateneingabe!C35,TVLaktuell!$B$12:$BC$20,2,FALSE))</f>
        <v/>
      </c>
      <c r="F39" s="59" t="str">
        <f>IF(Dateneingabe!C35="","",HLOOKUP(D39,TVLaktuell!$B$12:$BC$20,5,FALSE))</f>
        <v/>
      </c>
      <c r="G39" s="59" t="str">
        <f>IF(Dateneingabe!C35="","",HLOOKUP(D39,TVLaktuell!$B$12:$BC$20,6,FALSE))</f>
        <v/>
      </c>
      <c r="H39" s="60" t="str">
        <f>IF(Dateneingabe!D35="","",Dateneingabe!D35)</f>
        <v/>
      </c>
      <c r="I39" s="60" t="str">
        <f>IF(Dateneingabe!E35="","",Dateneingabe!E35)</f>
        <v/>
      </c>
      <c r="J39" s="57" t="str">
        <f>IF(Dateneingabe!D35="","",SUM((DATEDIF(H39,I39,"m"))+1))</f>
        <v/>
      </c>
      <c r="K39" s="57">
        <f>Dateneingabe!F35</f>
        <v>0</v>
      </c>
      <c r="L39" s="61" t="str">
        <f t="shared" si="7"/>
        <v/>
      </c>
      <c r="M39" s="61" t="str">
        <f t="shared" si="0"/>
        <v/>
      </c>
      <c r="N39" s="61" t="str">
        <f t="shared" si="1"/>
        <v/>
      </c>
      <c r="O39" s="61" t="str">
        <f t="shared" si="2"/>
        <v/>
      </c>
      <c r="P39" s="61" t="str">
        <f t="shared" si="3"/>
        <v/>
      </c>
      <c r="Q39" s="61" t="str">
        <f t="shared" si="4"/>
        <v/>
      </c>
      <c r="R39" s="62" t="str">
        <f t="shared" si="5"/>
        <v/>
      </c>
      <c r="S39" s="16"/>
      <c r="T39" s="63" t="str">
        <f t="shared" si="6"/>
        <v/>
      </c>
      <c r="U39" s="55"/>
      <c r="V39" s="55"/>
      <c r="W39" s="55"/>
      <c r="X39" s="55"/>
      <c r="Y39" s="55"/>
    </row>
    <row r="40" spans="1:25" x14ac:dyDescent="0.2">
      <c r="A40" s="64"/>
      <c r="B40" s="57">
        <f>Dateneingabe!A36</f>
        <v>0</v>
      </c>
      <c r="C40" s="57">
        <f>Dateneingabe!B36</f>
        <v>0</v>
      </c>
      <c r="D40" s="57">
        <f>Dateneingabe!C36</f>
        <v>0</v>
      </c>
      <c r="E40" s="58" t="str">
        <f>IF(Dateneingabe!$C36="","",HLOOKUP(Dateneingabe!C36,TVLaktuell!$B$12:$BC$20,2,FALSE))</f>
        <v/>
      </c>
      <c r="F40" s="59" t="str">
        <f>IF(Dateneingabe!C36="","",HLOOKUP(D40,TVLaktuell!$B$12:$BC$20,5,FALSE))</f>
        <v/>
      </c>
      <c r="G40" s="59" t="str">
        <f>IF(Dateneingabe!C36="","",HLOOKUP(D40,TVLaktuell!$B$12:$BC$20,6,FALSE))</f>
        <v/>
      </c>
      <c r="H40" s="60" t="str">
        <f>IF(Dateneingabe!D36="","",Dateneingabe!D36)</f>
        <v/>
      </c>
      <c r="I40" s="60" t="str">
        <f>IF(Dateneingabe!E36="","",Dateneingabe!E36)</f>
        <v/>
      </c>
      <c r="J40" s="57" t="str">
        <f>IF(Dateneingabe!D36="","",SUM((DATEDIF(H40,I40,"m"))+1))</f>
        <v/>
      </c>
      <c r="K40" s="57">
        <f>Dateneingabe!F36</f>
        <v>0</v>
      </c>
      <c r="L40" s="61" t="str">
        <f t="shared" si="7"/>
        <v/>
      </c>
      <c r="M40" s="61" t="str">
        <f t="shared" si="0"/>
        <v/>
      </c>
      <c r="N40" s="61" t="str">
        <f t="shared" si="1"/>
        <v/>
      </c>
      <c r="O40" s="61" t="str">
        <f t="shared" si="2"/>
        <v/>
      </c>
      <c r="P40" s="61" t="str">
        <f t="shared" si="3"/>
        <v/>
      </c>
      <c r="Q40" s="61" t="str">
        <f t="shared" si="4"/>
        <v/>
      </c>
      <c r="R40" s="62" t="str">
        <f t="shared" si="5"/>
        <v/>
      </c>
      <c r="S40" s="16"/>
      <c r="T40" s="63" t="str">
        <f t="shared" si="6"/>
        <v/>
      </c>
      <c r="U40" s="55"/>
      <c r="V40" s="55"/>
      <c r="W40" s="55"/>
      <c r="X40" s="55"/>
      <c r="Y40" s="55"/>
    </row>
    <row r="41" spans="1:25" x14ac:dyDescent="0.2">
      <c r="A41" s="64"/>
      <c r="B41" s="57">
        <f>Dateneingabe!A37</f>
        <v>0</v>
      </c>
      <c r="C41" s="57">
        <f>Dateneingabe!B37</f>
        <v>0</v>
      </c>
      <c r="D41" s="57">
        <f>Dateneingabe!C37</f>
        <v>0</v>
      </c>
      <c r="E41" s="58" t="str">
        <f>IF(Dateneingabe!$C37="","",HLOOKUP(Dateneingabe!C37,TVLaktuell!$B$12:$BC$20,2,FALSE))</f>
        <v/>
      </c>
      <c r="F41" s="59" t="str">
        <f>IF(Dateneingabe!C37="","",HLOOKUP(D41,TVLaktuell!$B$12:$BC$20,5,FALSE))</f>
        <v/>
      </c>
      <c r="G41" s="59" t="str">
        <f>IF(Dateneingabe!C37="","",HLOOKUP(D41,TVLaktuell!$B$12:$BC$20,6,FALSE))</f>
        <v/>
      </c>
      <c r="H41" s="60" t="str">
        <f>IF(Dateneingabe!D37="","",Dateneingabe!D37)</f>
        <v/>
      </c>
      <c r="I41" s="60" t="str">
        <f>IF(Dateneingabe!E37="","",Dateneingabe!E37)</f>
        <v/>
      </c>
      <c r="J41" s="57" t="str">
        <f>IF(Dateneingabe!D37="","",SUM((DATEDIF(H41,I41,"m"))+1))</f>
        <v/>
      </c>
      <c r="K41" s="57">
        <f>Dateneingabe!F37</f>
        <v>0</v>
      </c>
      <c r="L41" s="61" t="str">
        <f t="shared" si="7"/>
        <v/>
      </c>
      <c r="M41" s="61" t="str">
        <f t="shared" si="0"/>
        <v/>
      </c>
      <c r="N41" s="61" t="str">
        <f t="shared" si="1"/>
        <v/>
      </c>
      <c r="O41" s="61" t="str">
        <f t="shared" si="2"/>
        <v/>
      </c>
      <c r="P41" s="61" t="str">
        <f t="shared" si="3"/>
        <v/>
      </c>
      <c r="Q41" s="61" t="str">
        <f t="shared" si="4"/>
        <v/>
      </c>
      <c r="R41" s="62" t="str">
        <f t="shared" si="5"/>
        <v/>
      </c>
      <c r="S41" s="16"/>
      <c r="T41" s="63" t="str">
        <f t="shared" si="6"/>
        <v/>
      </c>
      <c r="U41" s="55"/>
      <c r="V41" s="55"/>
      <c r="W41" s="55"/>
      <c r="X41" s="55"/>
      <c r="Y41" s="55"/>
    </row>
    <row r="42" spans="1:25" s="65" customFormat="1" ht="18" x14ac:dyDescent="0.25">
      <c r="A42" s="65" t="s">
        <v>127</v>
      </c>
      <c r="B42" s="66"/>
      <c r="I42" s="65" t="s">
        <v>128</v>
      </c>
      <c r="J42" s="67">
        <f>SUM(J22:J41)</f>
        <v>0</v>
      </c>
      <c r="M42" s="66"/>
      <c r="N42" s="68" t="s">
        <v>126</v>
      </c>
      <c r="O42" s="68"/>
      <c r="P42" s="68"/>
      <c r="Q42" s="68"/>
      <c r="R42" s="69">
        <f>SUM(R22:R41)</f>
        <v>0</v>
      </c>
      <c r="S42" s="70"/>
      <c r="T42" s="71">
        <f>SUM(T22:T41)</f>
        <v>0</v>
      </c>
    </row>
    <row r="43" spans="1:25" ht="15" x14ac:dyDescent="0.25">
      <c r="L43" s="72"/>
      <c r="M43" s="72"/>
      <c r="N43" s="72"/>
      <c r="O43" s="72"/>
      <c r="P43" s="72"/>
      <c r="Q43" s="72"/>
      <c r="R43" s="73"/>
      <c r="S43" s="73"/>
      <c r="T43" s="74" t="s">
        <v>237</v>
      </c>
      <c r="U43" s="72"/>
      <c r="V43" s="72"/>
    </row>
    <row r="44" spans="1:25" ht="15" x14ac:dyDescent="0.25">
      <c r="L44" s="72"/>
      <c r="M44" s="72"/>
      <c r="N44" s="72"/>
      <c r="O44" s="72"/>
      <c r="P44" s="72"/>
      <c r="Q44" s="72"/>
      <c r="R44" s="73"/>
      <c r="S44" s="73"/>
      <c r="T44" s="74"/>
      <c r="U44" s="72"/>
      <c r="V44" s="72"/>
    </row>
    <row r="45" spans="1:25" ht="18" x14ac:dyDescent="0.25">
      <c r="A45" s="65" t="s">
        <v>173</v>
      </c>
      <c r="B45" s="20"/>
      <c r="L45" s="75"/>
      <c r="M45" s="76"/>
      <c r="N45" s="77"/>
      <c r="O45" s="77"/>
      <c r="P45" s="77"/>
      <c r="Q45" s="77"/>
      <c r="R45" s="78"/>
      <c r="S45" s="78"/>
      <c r="T45" s="79"/>
      <c r="U45" s="78"/>
      <c r="V45" s="72"/>
    </row>
    <row r="46" spans="1:25" ht="20.25" x14ac:dyDescent="0.3">
      <c r="A46" s="80" t="s">
        <v>166</v>
      </c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3"/>
      <c r="N46" s="84"/>
      <c r="O46" s="84"/>
      <c r="P46" s="84"/>
      <c r="Q46" s="84"/>
      <c r="R46" s="85"/>
      <c r="S46" s="85"/>
      <c r="T46" s="86" t="s">
        <v>127</v>
      </c>
      <c r="U46" s="55"/>
      <c r="V46" s="55"/>
      <c r="W46" s="55"/>
      <c r="X46" s="55"/>
      <c r="Y46" s="55"/>
    </row>
    <row r="47" spans="1:25" ht="15" x14ac:dyDescent="0.25">
      <c r="A47" s="80"/>
      <c r="B47" s="80" t="s">
        <v>168</v>
      </c>
      <c r="C47" s="87"/>
      <c r="D47" s="87"/>
      <c r="E47" s="87"/>
      <c r="F47" s="87"/>
      <c r="G47" s="87"/>
      <c r="H47" s="87"/>
      <c r="I47" s="87"/>
      <c r="J47" s="87"/>
      <c r="K47" s="87"/>
      <c r="L47" s="88"/>
      <c r="M47" s="89"/>
      <c r="N47" s="90"/>
      <c r="O47" s="90"/>
      <c r="P47" s="90"/>
      <c r="Q47" s="90"/>
      <c r="R47" s="91"/>
      <c r="S47" s="91"/>
      <c r="T47" s="92">
        <f>SUM(C47:S47)</f>
        <v>0</v>
      </c>
      <c r="U47" s="55"/>
      <c r="V47" s="55"/>
      <c r="W47" s="55"/>
      <c r="X47" s="55"/>
      <c r="Y47" s="55"/>
    </row>
    <row r="48" spans="1:25" ht="15" x14ac:dyDescent="0.25">
      <c r="A48" s="80"/>
      <c r="B48" s="80" t="s">
        <v>167</v>
      </c>
      <c r="C48" s="87"/>
      <c r="D48" s="87"/>
      <c r="E48" s="87"/>
      <c r="F48" s="87"/>
      <c r="G48" s="87"/>
      <c r="H48" s="87"/>
      <c r="I48" s="87"/>
      <c r="J48" s="87"/>
      <c r="K48" s="87"/>
      <c r="L48" s="88"/>
      <c r="M48" s="89"/>
      <c r="N48" s="90"/>
      <c r="O48" s="90"/>
      <c r="P48" s="90"/>
      <c r="Q48" s="90"/>
      <c r="R48" s="91"/>
      <c r="S48" s="91"/>
      <c r="T48" s="92">
        <f>SUM(C48:S48)</f>
        <v>0</v>
      </c>
      <c r="U48" s="55"/>
      <c r="V48" s="55"/>
      <c r="W48" s="55"/>
      <c r="X48" s="55"/>
      <c r="Y48" s="55"/>
    </row>
    <row r="49" spans="1:25" ht="15" x14ac:dyDescent="0.25">
      <c r="A49" s="80" t="s">
        <v>169</v>
      </c>
      <c r="B49" s="93"/>
      <c r="C49" s="87"/>
      <c r="D49" s="87"/>
      <c r="E49" s="87"/>
      <c r="F49" s="87"/>
      <c r="G49" s="87"/>
      <c r="H49" s="87"/>
      <c r="I49" s="87"/>
      <c r="J49" s="87"/>
      <c r="K49" s="87"/>
      <c r="L49" s="88"/>
      <c r="M49" s="89"/>
      <c r="N49" s="90"/>
      <c r="O49" s="90"/>
      <c r="P49" s="90"/>
      <c r="Q49" s="90"/>
      <c r="R49" s="91"/>
      <c r="S49" s="91"/>
      <c r="T49" s="92">
        <f t="shared" ref="T49:T54" si="8">SUM(B49:S49)</f>
        <v>0</v>
      </c>
      <c r="U49" s="55"/>
      <c r="V49" s="55"/>
      <c r="W49" s="55"/>
      <c r="X49" s="55"/>
      <c r="Y49" s="55"/>
    </row>
    <row r="50" spans="1:25" ht="15" x14ac:dyDescent="0.25">
      <c r="A50" s="80"/>
      <c r="B50" s="93"/>
      <c r="C50" s="87"/>
      <c r="D50" s="87"/>
      <c r="E50" s="87"/>
      <c r="F50" s="87"/>
      <c r="G50" s="87"/>
      <c r="H50" s="87"/>
      <c r="I50" s="87"/>
      <c r="J50" s="87"/>
      <c r="K50" s="87"/>
      <c r="L50" s="88"/>
      <c r="M50" s="89"/>
      <c r="N50" s="90"/>
      <c r="O50" s="90"/>
      <c r="P50" s="90"/>
      <c r="Q50" s="90"/>
      <c r="R50" s="91"/>
      <c r="S50" s="91"/>
      <c r="T50" s="92">
        <f t="shared" si="8"/>
        <v>0</v>
      </c>
      <c r="U50" s="55"/>
      <c r="V50" s="55"/>
      <c r="W50" s="55"/>
      <c r="X50" s="55"/>
      <c r="Y50" s="55"/>
    </row>
    <row r="51" spans="1:25" ht="15" x14ac:dyDescent="0.25">
      <c r="A51" s="80"/>
      <c r="B51" s="93"/>
      <c r="C51" s="87"/>
      <c r="D51" s="87"/>
      <c r="E51" s="87"/>
      <c r="F51" s="87"/>
      <c r="G51" s="87"/>
      <c r="H51" s="87"/>
      <c r="I51" s="87"/>
      <c r="J51" s="87"/>
      <c r="K51" s="87"/>
      <c r="L51" s="88"/>
      <c r="M51" s="89"/>
      <c r="N51" s="90"/>
      <c r="O51" s="90"/>
      <c r="P51" s="90"/>
      <c r="Q51" s="90"/>
      <c r="R51" s="91"/>
      <c r="S51" s="91"/>
      <c r="T51" s="92">
        <f t="shared" si="8"/>
        <v>0</v>
      </c>
      <c r="U51" s="55"/>
      <c r="V51" s="55"/>
      <c r="W51" s="55"/>
      <c r="X51" s="55"/>
      <c r="Y51" s="55"/>
    </row>
    <row r="52" spans="1:25" ht="15" x14ac:dyDescent="0.25">
      <c r="A52" s="80"/>
      <c r="B52" s="93"/>
      <c r="C52" s="87"/>
      <c r="D52" s="87"/>
      <c r="E52" s="87"/>
      <c r="F52" s="87"/>
      <c r="G52" s="87"/>
      <c r="H52" s="87"/>
      <c r="I52" s="87"/>
      <c r="J52" s="87"/>
      <c r="K52" s="87"/>
      <c r="L52" s="88"/>
      <c r="M52" s="89"/>
      <c r="N52" s="90"/>
      <c r="O52" s="90"/>
      <c r="P52" s="90"/>
      <c r="Q52" s="90"/>
      <c r="R52" s="91"/>
      <c r="S52" s="91"/>
      <c r="T52" s="92">
        <f t="shared" si="8"/>
        <v>0</v>
      </c>
      <c r="U52" s="55"/>
      <c r="V52" s="55"/>
      <c r="W52" s="55"/>
      <c r="X52" s="55"/>
      <c r="Y52" s="55"/>
    </row>
    <row r="53" spans="1:25" ht="15" x14ac:dyDescent="0.25">
      <c r="A53" s="80"/>
      <c r="B53" s="93"/>
      <c r="C53" s="87"/>
      <c r="D53" s="87"/>
      <c r="E53" s="87"/>
      <c r="F53" s="87"/>
      <c r="G53" s="87"/>
      <c r="H53" s="87"/>
      <c r="I53" s="87"/>
      <c r="J53" s="87"/>
      <c r="K53" s="87"/>
      <c r="L53" s="88"/>
      <c r="M53" s="89"/>
      <c r="N53" s="90"/>
      <c r="O53" s="90"/>
      <c r="P53" s="90"/>
      <c r="Q53" s="90"/>
      <c r="R53" s="91"/>
      <c r="S53" s="91"/>
      <c r="T53" s="92">
        <f t="shared" si="8"/>
        <v>0</v>
      </c>
      <c r="U53" s="55"/>
      <c r="V53" s="55"/>
      <c r="W53" s="55"/>
      <c r="X53" s="55"/>
      <c r="Y53" s="55"/>
    </row>
    <row r="54" spans="1:25" ht="15" x14ac:dyDescent="0.25">
      <c r="A54" s="80" t="s">
        <v>170</v>
      </c>
      <c r="B54" s="93"/>
      <c r="C54" s="87"/>
      <c r="D54" s="87"/>
      <c r="E54" s="87"/>
      <c r="F54" s="87"/>
      <c r="G54" s="87"/>
      <c r="H54" s="87"/>
      <c r="I54" s="87"/>
      <c r="J54" s="87"/>
      <c r="K54" s="87"/>
      <c r="L54" s="88"/>
      <c r="M54" s="89"/>
      <c r="N54" s="90"/>
      <c r="O54" s="90"/>
      <c r="P54" s="90"/>
      <c r="Q54" s="90"/>
      <c r="R54" s="91"/>
      <c r="S54" s="91"/>
      <c r="T54" s="92">
        <f t="shared" si="8"/>
        <v>0</v>
      </c>
      <c r="U54" s="55"/>
      <c r="V54" s="55"/>
      <c r="W54" s="55"/>
      <c r="X54" s="55"/>
      <c r="Y54" s="55"/>
    </row>
    <row r="55" spans="1:25" ht="15" x14ac:dyDescent="0.25">
      <c r="A55" s="80"/>
      <c r="B55" s="93"/>
      <c r="C55" s="87"/>
      <c r="D55" s="87"/>
      <c r="E55" s="87"/>
      <c r="F55" s="87"/>
      <c r="G55" s="87"/>
      <c r="H55" s="87"/>
      <c r="I55" s="87"/>
      <c r="J55" s="87"/>
      <c r="K55" s="87"/>
      <c r="L55" s="88"/>
      <c r="M55" s="89"/>
      <c r="N55" s="90"/>
      <c r="O55" s="90"/>
      <c r="P55" s="90"/>
      <c r="Q55" s="90"/>
      <c r="R55" s="91"/>
      <c r="S55" s="91"/>
      <c r="T55" s="92">
        <f t="shared" ref="T55:T63" si="9">SUM(B55:S55)</f>
        <v>0</v>
      </c>
      <c r="U55" s="55"/>
      <c r="V55" s="55"/>
      <c r="W55" s="55"/>
      <c r="X55" s="55"/>
      <c r="Y55" s="55"/>
    </row>
    <row r="56" spans="1:25" ht="15" x14ac:dyDescent="0.25">
      <c r="A56" s="80"/>
      <c r="B56" s="93"/>
      <c r="C56" s="87"/>
      <c r="D56" s="87"/>
      <c r="E56" s="87"/>
      <c r="F56" s="87"/>
      <c r="G56" s="87"/>
      <c r="H56" s="87"/>
      <c r="I56" s="87"/>
      <c r="J56" s="87"/>
      <c r="K56" s="87"/>
      <c r="L56" s="88"/>
      <c r="M56" s="89"/>
      <c r="N56" s="90"/>
      <c r="O56" s="90"/>
      <c r="P56" s="90"/>
      <c r="Q56" s="90"/>
      <c r="R56" s="91"/>
      <c r="S56" s="91"/>
      <c r="T56" s="92">
        <f t="shared" si="9"/>
        <v>0</v>
      </c>
      <c r="U56" s="55"/>
      <c r="V56" s="55"/>
      <c r="W56" s="55"/>
      <c r="X56" s="55"/>
      <c r="Y56" s="55"/>
    </row>
    <row r="57" spans="1:25" ht="15" x14ac:dyDescent="0.25">
      <c r="A57" s="80" t="s">
        <v>171</v>
      </c>
      <c r="B57" s="93"/>
      <c r="C57" s="87"/>
      <c r="D57" s="87"/>
      <c r="E57" s="87"/>
      <c r="F57" s="87"/>
      <c r="G57" s="87"/>
      <c r="H57" s="87"/>
      <c r="I57" s="87"/>
      <c r="J57" s="87"/>
      <c r="K57" s="87"/>
      <c r="L57" s="88"/>
      <c r="M57" s="89"/>
      <c r="N57" s="90"/>
      <c r="O57" s="90"/>
      <c r="P57" s="90"/>
      <c r="Q57" s="90"/>
      <c r="R57" s="91"/>
      <c r="S57" s="91"/>
      <c r="T57" s="92">
        <f t="shared" si="9"/>
        <v>0</v>
      </c>
      <c r="U57" s="55"/>
      <c r="V57" s="55"/>
      <c r="W57" s="55"/>
      <c r="X57" s="55"/>
      <c r="Y57" s="55"/>
    </row>
    <row r="58" spans="1:25" ht="15" x14ac:dyDescent="0.25">
      <c r="A58" s="80"/>
      <c r="B58" s="93"/>
      <c r="C58" s="87"/>
      <c r="D58" s="87"/>
      <c r="E58" s="87"/>
      <c r="F58" s="87"/>
      <c r="G58" s="87"/>
      <c r="H58" s="87"/>
      <c r="I58" s="87"/>
      <c r="J58" s="87"/>
      <c r="K58" s="87"/>
      <c r="L58" s="88"/>
      <c r="M58" s="89"/>
      <c r="N58" s="90"/>
      <c r="O58" s="90"/>
      <c r="P58" s="90"/>
      <c r="Q58" s="90"/>
      <c r="R58" s="91"/>
      <c r="S58" s="91"/>
      <c r="T58" s="92">
        <f t="shared" si="9"/>
        <v>0</v>
      </c>
      <c r="U58" s="55"/>
      <c r="V58" s="55"/>
      <c r="W58" s="55"/>
      <c r="X58" s="55"/>
      <c r="Y58" s="55"/>
    </row>
    <row r="59" spans="1:25" ht="15" x14ac:dyDescent="0.25">
      <c r="A59" s="80" t="s">
        <v>172</v>
      </c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8"/>
      <c r="M59" s="89"/>
      <c r="N59" s="90"/>
      <c r="O59" s="90"/>
      <c r="P59" s="90"/>
      <c r="Q59" s="90"/>
      <c r="R59" s="91"/>
      <c r="S59" s="91"/>
      <c r="T59" s="92">
        <f t="shared" si="9"/>
        <v>0</v>
      </c>
      <c r="U59" s="55"/>
      <c r="V59" s="55"/>
      <c r="W59" s="55"/>
      <c r="X59" s="55"/>
      <c r="Y59" s="55"/>
    </row>
    <row r="60" spans="1:25" ht="15" x14ac:dyDescent="0.25">
      <c r="A60" s="80"/>
      <c r="B60" s="93"/>
      <c r="C60" s="87"/>
      <c r="D60" s="87"/>
      <c r="E60" s="87"/>
      <c r="F60" s="87"/>
      <c r="G60" s="87"/>
      <c r="H60" s="87"/>
      <c r="I60" s="87"/>
      <c r="J60" s="87"/>
      <c r="K60" s="87"/>
      <c r="L60" s="88"/>
      <c r="M60" s="89"/>
      <c r="N60" s="90"/>
      <c r="O60" s="90"/>
      <c r="P60" s="90"/>
      <c r="Q60" s="90"/>
      <c r="R60" s="91"/>
      <c r="S60" s="91"/>
      <c r="T60" s="92">
        <f t="shared" si="9"/>
        <v>0</v>
      </c>
      <c r="U60" s="55"/>
      <c r="V60" s="55"/>
      <c r="W60" s="55"/>
      <c r="X60" s="55"/>
      <c r="Y60" s="55"/>
    </row>
    <row r="61" spans="1:25" ht="15" x14ac:dyDescent="0.25">
      <c r="A61" s="80"/>
      <c r="B61" s="93"/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9"/>
      <c r="N61" s="90"/>
      <c r="O61" s="90"/>
      <c r="P61" s="90"/>
      <c r="Q61" s="90"/>
      <c r="R61" s="91"/>
      <c r="S61" s="91"/>
      <c r="T61" s="92">
        <f t="shared" si="9"/>
        <v>0</v>
      </c>
      <c r="U61" s="55"/>
      <c r="V61" s="55"/>
      <c r="W61" s="55"/>
      <c r="X61" s="55"/>
      <c r="Y61" s="55"/>
    </row>
    <row r="62" spans="1:25" ht="15" x14ac:dyDescent="0.25">
      <c r="A62" s="80"/>
      <c r="B62" s="93"/>
      <c r="C62" s="87"/>
      <c r="D62" s="87"/>
      <c r="E62" s="87"/>
      <c r="F62" s="87"/>
      <c r="G62" s="87"/>
      <c r="H62" s="87"/>
      <c r="I62" s="87"/>
      <c r="J62" s="87"/>
      <c r="K62" s="87"/>
      <c r="L62" s="88"/>
      <c r="M62" s="89"/>
      <c r="N62" s="90"/>
      <c r="O62" s="90"/>
      <c r="P62" s="90"/>
      <c r="Q62" s="90"/>
      <c r="R62" s="91"/>
      <c r="S62" s="91"/>
      <c r="T62" s="92">
        <f t="shared" si="9"/>
        <v>0</v>
      </c>
      <c r="U62" s="55"/>
      <c r="V62" s="55"/>
      <c r="W62" s="55"/>
      <c r="X62" s="55"/>
      <c r="Y62" s="55"/>
    </row>
    <row r="63" spans="1:25" ht="15" x14ac:dyDescent="0.25">
      <c r="A63" s="80" t="s">
        <v>156</v>
      </c>
      <c r="B63" s="93"/>
      <c r="C63" s="87"/>
      <c r="D63" s="87"/>
      <c r="E63" s="87"/>
      <c r="F63" s="87"/>
      <c r="G63" s="87"/>
      <c r="H63" s="87"/>
      <c r="I63" s="87"/>
      <c r="J63" s="87"/>
      <c r="K63" s="87"/>
      <c r="L63" s="88"/>
      <c r="M63" s="89"/>
      <c r="N63" s="90"/>
      <c r="O63" s="90"/>
      <c r="P63" s="90"/>
      <c r="Q63" s="90"/>
      <c r="R63" s="91"/>
      <c r="S63" s="91"/>
      <c r="T63" s="92">
        <f t="shared" si="9"/>
        <v>0</v>
      </c>
      <c r="U63" s="55"/>
      <c r="V63" s="55"/>
      <c r="W63" s="55"/>
      <c r="X63" s="55"/>
      <c r="Y63" s="55"/>
    </row>
    <row r="64" spans="1:25" ht="18.75" thickBot="1" x14ac:dyDescent="0.3">
      <c r="A64" s="65"/>
      <c r="L64" s="75"/>
      <c r="M64" s="76"/>
      <c r="N64" s="77"/>
      <c r="O64" s="77"/>
      <c r="P64" s="77"/>
      <c r="Q64" s="77"/>
      <c r="R64" s="78"/>
      <c r="S64" s="94" t="s">
        <v>156</v>
      </c>
      <c r="T64" s="95">
        <f>SUM(T47:T63)</f>
        <v>0</v>
      </c>
      <c r="U64" s="55"/>
      <c r="V64" s="55"/>
      <c r="W64" s="55"/>
      <c r="X64" s="55"/>
      <c r="Y64" s="55"/>
    </row>
    <row r="65" spans="1:25" ht="15" thickTop="1" x14ac:dyDescent="0.2">
      <c r="T65" s="79"/>
    </row>
    <row r="66" spans="1:25" ht="20.25" x14ac:dyDescent="0.3">
      <c r="A66" s="17" t="s">
        <v>163</v>
      </c>
    </row>
    <row r="68" spans="1:25" ht="20.25" x14ac:dyDescent="0.3">
      <c r="A68" s="17" t="s">
        <v>162</v>
      </c>
    </row>
    <row r="69" spans="1:25" ht="45" x14ac:dyDescent="0.25">
      <c r="A69" s="13" t="s">
        <v>256</v>
      </c>
      <c r="B69" s="13" t="s">
        <v>150</v>
      </c>
      <c r="C69" s="50"/>
      <c r="D69" s="50" t="s">
        <v>152</v>
      </c>
      <c r="E69" s="13" t="s">
        <v>111</v>
      </c>
      <c r="F69" s="13" t="s">
        <v>112</v>
      </c>
      <c r="G69" s="13" t="s">
        <v>113</v>
      </c>
      <c r="H69" s="13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96" t="s">
        <v>156</v>
      </c>
      <c r="U69" s="55"/>
      <c r="V69" s="55"/>
      <c r="W69" s="55"/>
      <c r="X69" s="55"/>
      <c r="Y69" s="55"/>
    </row>
    <row r="70" spans="1:25" x14ac:dyDescent="0.2">
      <c r="A70" s="97">
        <f>Dateneingabe!A60</f>
        <v>0</v>
      </c>
      <c r="B70" s="57">
        <f>Dateneingabe!B60</f>
        <v>0</v>
      </c>
      <c r="C70" s="59"/>
      <c r="D70" s="58" t="str">
        <f>IF(Dateneingabe!C60="","",INDEX('Hilfskräfte Personalkosten'!$L$17:$N$49,MATCH(Dateneingabe!C60,'Hilfskräfte Personalkosten'!$K$17:$K$49,0),MATCH(Dateneingabe!D60,'Hilfskräfte Personalkosten'!$L$16:$N$16,0)))</f>
        <v/>
      </c>
      <c r="E70" s="60" t="str">
        <f>IF(Dateneingabe!E60="","",Dateneingabe!E60)</f>
        <v/>
      </c>
      <c r="F70" s="60" t="str">
        <f>IF(Dateneingabe!F60="","",Dateneingabe!F60)</f>
        <v/>
      </c>
      <c r="G70" s="57" t="str">
        <f>IF(Dateneingabe!E60="","",SUM((DATEDIF(E70,F70,"m"))+1))</f>
        <v/>
      </c>
      <c r="H70" s="57"/>
      <c r="I70" s="59"/>
      <c r="J70" s="59"/>
      <c r="K70" s="59"/>
      <c r="L70" s="61"/>
      <c r="M70" s="61"/>
      <c r="N70" s="61"/>
      <c r="O70" s="61"/>
      <c r="P70" s="61"/>
      <c r="Q70" s="61"/>
      <c r="R70" s="62"/>
      <c r="S70" s="62"/>
      <c r="T70" s="98" t="str">
        <f>IF(Dateneingabe!C60="","",SUM(A70*D70*G70))</f>
        <v/>
      </c>
      <c r="U70" s="55"/>
      <c r="V70" s="55"/>
      <c r="W70" s="55"/>
      <c r="X70" s="55"/>
      <c r="Y70" s="55"/>
    </row>
    <row r="71" spans="1:25" x14ac:dyDescent="0.2">
      <c r="A71" s="99">
        <f>Dateneingabe!A61</f>
        <v>0</v>
      </c>
      <c r="B71" s="57">
        <f>Dateneingabe!B61</f>
        <v>0</v>
      </c>
      <c r="C71" s="59"/>
      <c r="D71" s="58" t="str">
        <f>IF(Dateneingabe!C61="","",INDEX('Hilfskräfte Personalkosten'!$L$17:$N$49,MATCH(Dateneingabe!C61,'Hilfskräfte Personalkosten'!$K$17:$K$49,0),MATCH(Dateneingabe!D61,'Hilfskräfte Personalkosten'!$L$16:$N$16,0)))</f>
        <v/>
      </c>
      <c r="E71" s="60" t="str">
        <f>IF(Dateneingabe!E61="","",Dateneingabe!E61)</f>
        <v/>
      </c>
      <c r="F71" s="60" t="str">
        <f>IF(Dateneingabe!F61="","",Dateneingabe!F61)</f>
        <v/>
      </c>
      <c r="G71" s="57" t="str">
        <f>IF(Dateneingabe!E61="","",SUM((DATEDIF(E71,F71,"m"))+1))</f>
        <v/>
      </c>
      <c r="H71" s="57"/>
      <c r="I71" s="59"/>
      <c r="J71" s="59"/>
      <c r="K71" s="59"/>
      <c r="L71" s="61"/>
      <c r="M71" s="61"/>
      <c r="N71" s="61"/>
      <c r="O71" s="61"/>
      <c r="P71" s="61"/>
      <c r="Q71" s="61"/>
      <c r="R71" s="62"/>
      <c r="S71" s="62"/>
      <c r="T71" s="98" t="str">
        <f>IF(Dateneingabe!C61="","",SUM(A71*D71*G71))</f>
        <v/>
      </c>
      <c r="U71" s="55"/>
      <c r="V71" s="55"/>
      <c r="W71" s="55"/>
      <c r="X71" s="55"/>
      <c r="Y71" s="55"/>
    </row>
    <row r="72" spans="1:25" x14ac:dyDescent="0.2">
      <c r="A72" s="99">
        <f>Dateneingabe!A62</f>
        <v>0</v>
      </c>
      <c r="B72" s="57">
        <f>Dateneingabe!B62</f>
        <v>0</v>
      </c>
      <c r="C72" s="59"/>
      <c r="D72" s="58" t="str">
        <f>IF(Dateneingabe!C62="","",INDEX('Hilfskräfte Personalkosten'!$L$17:$N$49,MATCH(Dateneingabe!C62,'Hilfskräfte Personalkosten'!$K$17:$K$49,0),MATCH(Dateneingabe!D62,'Hilfskräfte Personalkosten'!$L$16:$N$16,0)))</f>
        <v/>
      </c>
      <c r="E72" s="60" t="str">
        <f>IF(Dateneingabe!E62="","",Dateneingabe!E62)</f>
        <v/>
      </c>
      <c r="F72" s="60" t="str">
        <f>IF(Dateneingabe!F62="","",Dateneingabe!F62)</f>
        <v/>
      </c>
      <c r="G72" s="57" t="str">
        <f>IF(Dateneingabe!E62="","",SUM((DATEDIF(E72,F72,"m"))+1))</f>
        <v/>
      </c>
      <c r="H72" s="57"/>
      <c r="I72" s="59"/>
      <c r="J72" s="59"/>
      <c r="K72" s="59"/>
      <c r="L72" s="61"/>
      <c r="M72" s="61"/>
      <c r="N72" s="61"/>
      <c r="O72" s="61"/>
      <c r="P72" s="61"/>
      <c r="Q72" s="61"/>
      <c r="R72" s="62"/>
      <c r="S72" s="62"/>
      <c r="T72" s="98" t="str">
        <f>IF(Dateneingabe!C62="","",SUM(A72*D72*G72))</f>
        <v/>
      </c>
      <c r="U72" s="55"/>
      <c r="V72" s="55"/>
      <c r="W72" s="55"/>
      <c r="X72" s="55"/>
      <c r="Y72" s="55"/>
    </row>
    <row r="73" spans="1:25" x14ac:dyDescent="0.2">
      <c r="A73" s="99">
        <f>Dateneingabe!A63</f>
        <v>0</v>
      </c>
      <c r="B73" s="57">
        <f>Dateneingabe!B63</f>
        <v>0</v>
      </c>
      <c r="C73" s="59"/>
      <c r="D73" s="58" t="str">
        <f>IF(Dateneingabe!C63="","",INDEX('Hilfskräfte Personalkosten'!$L$17:$N$49,MATCH(Dateneingabe!C63,'Hilfskräfte Personalkosten'!$K$17:$K$49,0),MATCH(Dateneingabe!D63,'Hilfskräfte Personalkosten'!$L$16:$N$16,0)))</f>
        <v/>
      </c>
      <c r="E73" s="60" t="str">
        <f>IF(Dateneingabe!E63="","",Dateneingabe!E63)</f>
        <v/>
      </c>
      <c r="F73" s="60" t="str">
        <f>IF(Dateneingabe!F63="","",Dateneingabe!F63)</f>
        <v/>
      </c>
      <c r="G73" s="57" t="str">
        <f>IF(Dateneingabe!E63="","",SUM((DATEDIF(E73,F73,"m"))+1))</f>
        <v/>
      </c>
      <c r="H73" s="57"/>
      <c r="I73" s="59"/>
      <c r="J73" s="59"/>
      <c r="K73" s="59"/>
      <c r="L73" s="61"/>
      <c r="M73" s="61"/>
      <c r="N73" s="61"/>
      <c r="O73" s="61"/>
      <c r="P73" s="61"/>
      <c r="Q73" s="61"/>
      <c r="R73" s="62"/>
      <c r="S73" s="62"/>
      <c r="T73" s="98" t="str">
        <f>IF(Dateneingabe!C63="","",SUM(D73*G73))</f>
        <v/>
      </c>
      <c r="U73" s="55"/>
      <c r="V73" s="55"/>
      <c r="W73" s="55"/>
      <c r="X73" s="55"/>
      <c r="Y73" s="55"/>
    </row>
    <row r="74" spans="1:25" ht="18" x14ac:dyDescent="0.25">
      <c r="A74" s="65" t="s">
        <v>127</v>
      </c>
      <c r="B74" s="66"/>
      <c r="C74" s="65"/>
      <c r="D74" s="65"/>
      <c r="E74" s="65"/>
      <c r="F74" s="65" t="s">
        <v>128</v>
      </c>
      <c r="G74" s="65">
        <f>SUM(G70:G73)</f>
        <v>0</v>
      </c>
      <c r="H74" s="65"/>
      <c r="I74" s="65"/>
      <c r="J74" s="65"/>
      <c r="K74" s="65"/>
      <c r="L74" s="65"/>
      <c r="M74" s="66"/>
      <c r="N74" s="68"/>
      <c r="O74" s="68"/>
      <c r="P74" s="68"/>
      <c r="Q74" s="68"/>
      <c r="R74" s="70"/>
      <c r="S74" s="70"/>
      <c r="T74" s="100">
        <f>SUM(T70:T73)</f>
        <v>0</v>
      </c>
      <c r="U74" s="55"/>
      <c r="V74" s="55"/>
      <c r="W74" s="55"/>
      <c r="X74" s="55"/>
      <c r="Y74" s="55"/>
    </row>
    <row r="75" spans="1:25" ht="30" x14ac:dyDescent="0.25">
      <c r="L75" s="72"/>
      <c r="M75" s="72"/>
      <c r="N75" s="72"/>
      <c r="O75" s="72"/>
      <c r="P75" s="72"/>
      <c r="Q75" s="72"/>
      <c r="R75" s="73"/>
      <c r="S75" s="73"/>
      <c r="T75" s="74" t="s">
        <v>236</v>
      </c>
      <c r="U75" s="55"/>
      <c r="V75" s="55"/>
      <c r="W75" s="55"/>
      <c r="X75" s="55"/>
      <c r="Y75" s="55"/>
    </row>
    <row r="76" spans="1:25" ht="15" x14ac:dyDescent="0.25">
      <c r="L76" s="72"/>
      <c r="M76" s="72"/>
      <c r="N76" s="72"/>
      <c r="O76" s="72"/>
      <c r="P76" s="72"/>
      <c r="Q76" s="72"/>
      <c r="R76" s="73"/>
      <c r="S76" s="73"/>
      <c r="T76" s="74"/>
      <c r="U76" s="55"/>
      <c r="V76" s="55"/>
      <c r="W76" s="55"/>
      <c r="X76" s="55"/>
      <c r="Y76" s="55"/>
    </row>
    <row r="77" spans="1:25" x14ac:dyDescent="0.2">
      <c r="U77" s="55"/>
      <c r="V77" s="55"/>
      <c r="W77" s="55"/>
      <c r="X77" s="55"/>
      <c r="Y77" s="55"/>
    </row>
    <row r="78" spans="1:25" x14ac:dyDescent="0.2">
      <c r="R78" s="205" t="s">
        <v>235</v>
      </c>
      <c r="S78" s="205"/>
      <c r="T78" s="101">
        <f>T74+T42</f>
        <v>0</v>
      </c>
      <c r="U78" s="55"/>
      <c r="V78" s="55"/>
      <c r="W78" s="55"/>
      <c r="X78" s="55"/>
      <c r="Y78" s="55"/>
    </row>
    <row r="79" spans="1:25" ht="26.25" x14ac:dyDescent="0.4">
      <c r="S79" s="102" t="s">
        <v>157</v>
      </c>
      <c r="T79" s="103">
        <f>SUM(T42,T64,T74)</f>
        <v>0</v>
      </c>
      <c r="U79" s="55"/>
      <c r="V79" s="55"/>
      <c r="W79" s="55"/>
      <c r="X79" s="55"/>
      <c r="Y79" s="55"/>
    </row>
  </sheetData>
  <sheetProtection selectLockedCells="1"/>
  <mergeCells count="8">
    <mergeCell ref="R78:S78"/>
    <mergeCell ref="B6:L6"/>
    <mergeCell ref="L20:O20"/>
    <mergeCell ref="B2:L2"/>
    <mergeCell ref="B3:L3"/>
    <mergeCell ref="B4:L4"/>
    <mergeCell ref="B5:L5"/>
    <mergeCell ref="H19:K19"/>
  </mergeCells>
  <pageMargins left="0.7" right="0.7" top="0.78740157499999996" bottom="0.78740157499999996" header="0.3" footer="0.3"/>
  <pageSetup paperSize="9" scale="4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8" id="{C3234121-A2F5-4A6F-96DE-B41016164731}">
            <xm:f>AND(Dateneingabe!$D$18&gt;=45292,Dateneingabe!$E$18&lt;=45657)</xm:f>
            <x14:dxf>
              <fill>
                <patternFill>
                  <bgColor rgb="FFFFFF00"/>
                </patternFill>
              </fill>
            </x14:dxf>
          </x14:cfRule>
          <xm:sqref>L22:M22 L23:L41</xm:sqref>
        </x14:conditionalFormatting>
        <x14:conditionalFormatting xmlns:xm="http://schemas.microsoft.com/office/excel/2006/main">
          <x14:cfRule type="expression" priority="297" id="{8D8CFA7B-8DC0-4CB0-B510-DED05C402DA5}">
            <xm:f>AND(Dateneingabe!$D$19&gt;=45292,Dateneingabe!$E$19&lt;=45657)</xm:f>
            <x14:dxf>
              <fill>
                <patternFill>
                  <bgColor rgb="FFFFFF00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296" id="{11AB726B-B670-44EA-BFE3-C73AD6548BDA}">
            <xm:f>AND(Dateneingabe!$D$20&gt;=45292,Dateneingabe!$E$20&lt;=45657)</xm:f>
            <x14:dxf>
              <fill>
                <patternFill>
                  <bgColor rgb="FFFFFF0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295" id="{17D23C7E-8E0E-41A3-8B0F-053F22DA6024}">
            <xm:f>AND(Dateneingabe!$D$21&gt;=45292,Dateneingabe!$E$21&lt;=45657)</xm:f>
            <x14:dxf>
              <fill>
                <patternFill>
                  <bgColor rgb="FFFFFF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expression" priority="294" id="{BE8D4E09-2F5D-41FD-BDC4-BF03CB8FF864}">
            <xm:f>AND(Dateneingabe!$D$22&gt;=45292,Dateneingabe!$E$22&lt;=45657)</xm:f>
            <x14:dxf>
              <fill>
                <patternFill>
                  <bgColor rgb="FFFFFF0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expression" priority="293" id="{A8D43C71-24CB-4C08-9ED2-F4A95A076A69}">
            <xm:f>AND(Dateneingabe!$D$23&gt;=45292,Dateneingabe!$E$23&lt;=45657)</xm:f>
            <x14:dxf>
              <fill>
                <patternFill>
                  <bgColor rgb="FFFFFF00"/>
                </patternFill>
              </fill>
            </x14:dxf>
          </x14:cfRule>
          <xm:sqref>M27</xm:sqref>
        </x14:conditionalFormatting>
        <x14:conditionalFormatting xmlns:xm="http://schemas.microsoft.com/office/excel/2006/main">
          <x14:cfRule type="expression" priority="292" id="{BD167E8B-6F22-416F-A36A-481E35A8CAA9}">
            <xm:f>AND(Dateneingabe!$D$24&gt;=45292,Dateneingabe!$E$24&lt;=45657)</xm:f>
            <x14:dxf>
              <fill>
                <patternFill>
                  <bgColor rgb="FFFFFF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291" id="{1F493255-C8BF-45D4-97F5-F4CC245EC145}">
            <xm:f>AND(Dateneingabe!$D$25&gt;=45292,Dateneingabe!$E$25&lt;=45657)</xm:f>
            <x14:dxf>
              <fill>
                <patternFill>
                  <bgColor rgb="FFFFFF0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0" id="{B641F021-C31D-4858-9283-CD48A2999783}">
            <xm:f>AND(Dateneingabe!$D$26&gt;=45292,Dateneingabe!$E$26&lt;=45657)</xm:f>
            <x14:dxf>
              <fill>
                <patternFill>
                  <bgColor rgb="FFFFFF00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expression" priority="289" id="{1D559E7B-D0C5-4E9D-B421-11FF6FB07252}">
            <xm:f>AND(Dateneingabe!$D$27&gt;=45292,Dateneingabe!$E$27&lt;=45657)</xm:f>
            <x14:dxf>
              <fill>
                <patternFill>
                  <bgColor rgb="FFFFFF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expression" priority="288" id="{2CC1BD5A-2060-4583-965F-F274723CDBA9}">
            <xm:f>AND(Dateneingabe!$D$18&gt;=45658,Dateneingabe!$E$18&lt;=46022)</xm:f>
            <x14:dxf>
              <fill>
                <patternFill>
                  <bgColor rgb="FFFFFF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expression" priority="287" id="{1F5A0322-3DD2-4043-9662-AF641AC1602F}">
            <xm:f>AND(Dateneingabe!$D$19&gt;=45658,Dateneingabe!$E$19&lt;=46022)</xm:f>
            <x14:dxf>
              <fill>
                <patternFill>
                  <bgColor rgb="FFFFFF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286" id="{1285AE5A-EC14-42B9-805F-08A22318CF95}">
            <xm:f>AND(Dateneingabe!$D$20&gt;=45658,Dateneingabe!$E$20&lt;=46022)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285" id="{931FF0FF-B615-4C48-B490-2056717D5104}">
            <xm:f>AND(Dateneingabe!$D$21&gt;=45658,Dateneingabe!$E$21&lt;=46022)</xm:f>
            <x14:dxf>
              <fill>
                <patternFill>
                  <bgColor rgb="FFFFFF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284" id="{016CC798-F5B6-4A1E-9E58-283D71FC9D4F}">
            <xm:f>AND(Dateneingabe!$D$22&gt;=45658,Dateneingabe!$E$22&lt;=46022)</xm:f>
            <x14:dxf>
              <fill>
                <patternFill>
                  <bgColor rgb="FFFFFF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expression" priority="283" id="{F42B0544-FEE8-4C01-B9B7-919CF44855B9}">
            <xm:f>AND(Dateneingabe!$D$23&gt;=45658,Dateneingabe!$E$23&lt;=46022)</xm:f>
            <x14:dxf>
              <fill>
                <patternFill>
                  <bgColor rgb="FFFFFF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expression" priority="282" id="{60AE0A7B-BAF8-412B-B397-C064918FA21B}">
            <xm:f>AND(Dateneingabe!$D$24&gt;=45658,Dateneingabe!$E$24&lt;=46022)</xm:f>
            <x14:dxf>
              <fill>
                <patternFill>
                  <bgColor rgb="FFFFFF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281" id="{626638E5-01EA-46AC-8B69-FDDD4145A6E3}">
            <xm:f>AND(Dateneingabe!$D$25&gt;=45658,Dateneingabe!$E$25&lt;=46022)</xm:f>
            <x14:dxf>
              <fill>
                <patternFill>
                  <bgColor rgb="FFFFFF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80" id="{CE6F82A4-E4A2-47DE-84A2-9351FBD6FDDB}">
            <xm:f>AND(Dateneingabe!$D$26&gt;=45658,Dateneingabe!$E$26&lt;=46022)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279" id="{6C9385A1-29E3-4DDB-BF4E-B85F90226EF2}">
            <xm:f>AND(Dateneingabe!$D$27&gt;=45658,Dateneingabe!$E$27&lt;=46022)</xm:f>
            <x14:dxf>
              <fill>
                <patternFill>
                  <bgColor rgb="FFFFFF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222" id="{E8BBFF29-9584-4F99-9E7B-CC98D2DAF54F}">
            <xm:f>AND(Dateneingabe!$D$28&gt;=45292,Dateneingabe!$E$28&lt;=45657)</xm:f>
            <x14:dxf>
              <fill>
                <patternFill>
                  <bgColor rgb="FFFFFF00"/>
                </patternFill>
              </fill>
            </x14:dxf>
          </x14:cfRule>
          <xm:sqref>M32</xm:sqref>
        </x14:conditionalFormatting>
        <x14:conditionalFormatting xmlns:xm="http://schemas.microsoft.com/office/excel/2006/main">
          <x14:cfRule type="expression" priority="221" id="{9CE7786B-7AAF-4B1C-B7CF-C3EB099F26D6}">
            <xm:f>AND(Dateneingabe!$D$29&gt;=45292,Dateneingabe!$E$29&lt;=45657)</xm:f>
            <x14:dxf>
              <fill>
                <patternFill>
                  <bgColor rgb="FFFFFF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20" id="{488431CA-3B51-42B3-9804-6D1AA06EC677}">
            <xm:f>AND(Dateneingabe!$D$30&gt;=45292,Dateneingabe!$E$30&lt;=45657)</xm:f>
            <x14:dxf>
              <fill>
                <patternFill>
                  <bgColor rgb="FFFFFF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19" id="{E54F0BF3-7542-4753-BA2D-93DFB3A7514D}">
            <xm:f>AND(Dateneingabe!$D$31&gt;=45292,Dateneingabe!$E$31&lt;=45657)</xm:f>
            <x14:dxf>
              <fill>
                <patternFill>
                  <bgColor rgb="FFFFFF0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expression" priority="218" id="{E8BED46B-1BC3-4C98-A0C4-DA5BC838E67F}">
            <xm:f>AND(Dateneingabe!$D$32&gt;=45292,Dateneingabe!$E$32&lt;=45657)</xm:f>
            <x14:dxf>
              <fill>
                <patternFill>
                  <bgColor rgb="FFFFFF0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expression" priority="217" id="{E1728514-F12D-46F6-8835-977F57DA32A3}">
            <xm:f>AND(Dateneingabe!$D$33&gt;=45292,Dateneingabe!$E$33&lt;=45657)</xm:f>
            <x14:dxf>
              <fill>
                <patternFill>
                  <bgColor rgb="FFFFFF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expression" priority="216" id="{DF7265CD-7AE8-496F-8E0B-D663F8A828B1}">
            <xm:f>AND(Dateneingabe!$D$34&gt;=45292,Dateneingabe!$E$34&lt;=45657)</xm:f>
            <x14:dxf>
              <fill>
                <patternFill>
                  <bgColor rgb="FFFFFF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15" id="{CBC380C7-A7D6-468B-98E5-72C42D1BE5E3}">
            <xm:f>AND(Dateneingabe!$D$35&gt;=45292,Dateneingabe!$E$35&lt;=45657)</xm:f>
            <x14:dxf>
              <fill>
                <patternFill>
                  <bgColor rgb="FFFFFF0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14" id="{62C1E959-5F24-48F3-A3AD-A11F4DC8CDF7}">
            <xm:f>AND(Dateneingabe!$D$36&gt;=45292,Dateneingabe!$E$36&lt;=45657)</xm:f>
            <x14:dxf>
              <fill>
                <patternFill>
                  <bgColor rgb="FFFFFF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213" id="{DD111776-B2A1-4285-818D-F3BF2F49E543}">
            <xm:f>AND(Dateneingabe!$D$37&gt;=45292,Dateneingabe!$E$37&lt;=45657)</xm:f>
            <x14:dxf>
              <fill>
                <patternFill>
                  <bgColor rgb="FFFFFF00"/>
                </patternFill>
              </fill>
            </x14:dxf>
          </x14:cfRule>
          <xm:sqref>M41</xm:sqref>
        </x14:conditionalFormatting>
        <x14:conditionalFormatting xmlns:xm="http://schemas.microsoft.com/office/excel/2006/main">
          <x14:cfRule type="expression" priority="212" id="{86B481A4-69F8-49AC-ACDA-F3F598CC491F}">
            <xm:f>AND(Dateneingabe!$D$28&gt;=45658,Dateneingabe!$E$28&lt;=46022)</xm:f>
            <x14:dxf>
              <fill>
                <patternFill>
                  <bgColor rgb="FFFFFF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expression" priority="211" id="{44920FAE-16E3-443A-BE55-700D4746D5C8}">
            <xm:f>AND(Dateneingabe!$D$29&gt;=45658,Dateneingabe!$E$29&lt;=46022)</xm:f>
            <x14:dxf>
              <fill>
                <patternFill>
                  <bgColor rgb="FFFFFF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10" id="{6A6BDE65-3E07-430B-9833-8F72ED6F79EF}">
            <xm:f>AND(Dateneingabe!$D$30&gt;=45658,Dateneingabe!$E$30&lt;=46022)</xm:f>
            <x14:dxf>
              <fill>
                <patternFill>
                  <bgColor rgb="FFFFFF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09" id="{D2F0CC46-B056-4C47-924A-A569D1A7E758}">
            <xm:f>AND(Dateneingabe!$D$31&gt;=45658,Dateneingabe!$E$31&lt;=46022)</xm:f>
            <x14:dxf>
              <fill>
                <patternFill>
                  <bgColor rgb="FFFFFF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expression" priority="208" id="{7BD89677-DBF4-424B-B613-0E8958AF0A72}">
            <xm:f>AND(Dateneingabe!$D$32&gt;=45658,Dateneingabe!$E$32&lt;=46022)</xm:f>
            <x14:dxf>
              <fill>
                <patternFill>
                  <bgColor rgb="FFFFFF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expression" priority="207" id="{D318A743-D8DC-4359-9265-63ACC51991C5}">
            <xm:f>AND(Dateneingabe!$D$33&gt;=45658,Dateneingabe!$E$33&lt;=46022)</xm:f>
            <x14:dxf>
              <fill>
                <patternFill>
                  <bgColor rgb="FFFFFF00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expression" priority="206" id="{5A86D53F-4926-4AA4-87D6-7040671DAE1A}">
            <xm:f>AND(Dateneingabe!$D$34&gt;=45658,Dateneingabe!$E$34&lt;=46022)</xm:f>
            <x14:dxf>
              <fill>
                <patternFill>
                  <bgColor rgb="FFFFFF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05" id="{5CD21A05-86E8-4EFD-8205-5C5CB9912FC8}">
            <xm:f>AND(Dateneingabe!$D$35&gt;=45658,Dateneingabe!$E$35&lt;=46022)</xm:f>
            <x14:dxf>
              <fill>
                <patternFill>
                  <bgColor rgb="FFFFFF00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04" id="{8F0CD485-554E-4602-BB0C-C68CD6CAF507}">
            <xm:f>AND(Dateneingabe!$D$36&gt;=45658,Dateneingabe!$E$36&lt;=46022)</xm:f>
            <x14:dxf>
              <fill>
                <patternFill>
                  <bgColor rgb="FFFFFF00"/>
                </patternFill>
              </fill>
            </x14:dxf>
          </x14:cfRule>
          <xm:sqref>N40</xm:sqref>
        </x14:conditionalFormatting>
        <x14:conditionalFormatting xmlns:xm="http://schemas.microsoft.com/office/excel/2006/main">
          <x14:cfRule type="expression" priority="203" id="{B363B66F-3ACA-482E-AB21-9FFF6AF1EC20}">
            <xm:f>AND(Dateneingabe!$D$37&gt;=45658,Dateneingabe!$E$37&lt;=46022)</xm:f>
            <x14:dxf>
              <fill>
                <patternFill>
                  <bgColor rgb="FFFFFF00"/>
                </patternFill>
              </fill>
            </x14:dxf>
          </x14:cfRule>
          <xm:sqref>N41</xm:sqref>
        </x14:conditionalFormatting>
        <x14:conditionalFormatting xmlns:xm="http://schemas.microsoft.com/office/excel/2006/main">
          <x14:cfRule type="expression" priority="81" id="{2B3EE581-E637-4552-A9E4-4399ED0C5EAC}">
            <xm:f>AND(Dateneingabe!$D$18&gt;=46388,Dateneingabe!$E$18&lt;=46752)</xm:f>
            <x14:dxf>
              <fill>
                <patternFill>
                  <bgColor rgb="FFFFFF0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expression" priority="80" id="{DA09999B-11B4-445A-A0C4-74681C2946EA}">
            <xm:f>AND(Dateneingabe!$D$19&gt;=46023,Dateneingabe!$E19&lt;=46387)</xm:f>
            <x14:dxf>
              <fill>
                <patternFill>
                  <bgColor rgb="FFFFFF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61" id="{98EC0D86-5F6D-4120-BBBA-56238DB2335C}">
            <xm:f>AND(Dateneingabe!$D$18&gt;=46023,Dateneingabe!$E18&lt;=46387)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60" id="{836C88AD-F172-454C-B249-237B700B34A1}">
            <xm:f>AND(Dateneingabe!$D$20&gt;=46023,Dateneingabe!$E20&lt;=46387)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expression" priority="59" id="{2EBD7C71-B5BB-44F7-B0DF-67253862C3FE}">
            <xm:f>AND(Dateneingabe!$D$21&gt;=46023,Dateneingabe!$E21&lt;=46387)</xm:f>
            <x14:dxf>
              <fill>
                <patternFill>
                  <bgColor rgb="FFFFFF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58" id="{60BA9909-C5A8-4F2F-9683-F6F872FDB1DC}">
            <xm:f>AND(Dateneingabe!$D$22&gt;=46023,Dateneingabe!$E22&lt;=46387)</xm:f>
            <x14:dxf>
              <fill>
                <patternFill>
                  <bgColor rgb="FFFFFF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57" id="{97FF7982-8FC7-4854-8DA6-E5CBF4A43CF6}">
            <xm:f>AND(Dateneingabe!$D$23&gt;=46023,Dateneingabe!$E23&lt;=46387)</xm:f>
            <x14:dxf>
              <fill>
                <patternFill>
                  <bgColor rgb="FFFFFF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expression" priority="56" id="{093FC1B1-DEA1-4192-B27D-02C820C094FA}">
            <xm:f>AND(Dateneingabe!$D$24&gt;=46023,Dateneingabe!$E24&lt;=46387)</xm:f>
            <x14:dxf>
              <fill>
                <patternFill>
                  <bgColor rgb="FFFFFF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expression" priority="55" id="{166925F6-F428-4171-A615-EC6A88EF9A65}">
            <xm:f>AND(Dateneingabe!$D$25&gt;=46023,Dateneingabe!$E25&lt;=46387)</xm:f>
            <x14:dxf>
              <fill>
                <patternFill>
                  <bgColor rgb="FFFFFF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54" id="{6381F203-DCB4-49F8-AF97-CC86B10FDF81}">
            <xm:f>AND(Dateneingabe!$D$26&gt;=46023,Dateneingabe!$E26&lt;=46387)</xm:f>
            <x14:dxf>
              <fill>
                <patternFill>
                  <bgColor rgb="FFFFFF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expression" priority="53" id="{B3E2E836-8506-4BEA-AA6E-0FCA64F9333F}">
            <xm:f>AND(Dateneingabe!$D$27&gt;=46023,Dateneingabe!$E27&lt;=46387)</xm:f>
            <x14:dxf>
              <fill>
                <patternFill>
                  <bgColor rgb="FFFFFF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expression" priority="52" id="{2A92B29A-FCEF-46D8-BAEB-D5E9C5F23124}">
            <xm:f>AND(Dateneingabe!$D$28&gt;=46023,Dateneingabe!$E28&lt;=46387)</xm:f>
            <x14:dxf>
              <fill>
                <patternFill>
                  <bgColor rgb="FFFFFF00"/>
                </patternFill>
              </fill>
            </x14:dxf>
          </x14:cfRule>
          <xm:sqref>O32</xm:sqref>
        </x14:conditionalFormatting>
        <x14:conditionalFormatting xmlns:xm="http://schemas.microsoft.com/office/excel/2006/main">
          <x14:cfRule type="expression" priority="51" id="{92C07980-99F9-4F8A-9321-D77269CA767D}">
            <xm:f>AND(Dateneingabe!$D$29&gt;=46023,Dateneingabe!$E29&lt;=46387)</xm:f>
            <x14:dxf>
              <fill>
                <patternFill>
                  <bgColor rgb="FFFFFF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expression" priority="50" id="{6B02006A-5102-4A61-A550-2D9251EFB1F7}">
            <xm:f>AND(Dateneingabe!$D$30&gt;=46023,Dateneingabe!$E30&lt;=46387)</xm:f>
            <x14:dxf>
              <fill>
                <patternFill>
                  <bgColor rgb="FFFFFF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expression" priority="49" id="{903266AD-027D-4983-A93A-EDA419380652}">
            <xm:f>AND(Dateneingabe!$D$31&gt;=46023,Dateneingabe!$E31&lt;=46387)</xm:f>
            <x14:dxf>
              <fill>
                <patternFill>
                  <bgColor rgb="FFFFFF00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expression" priority="48" id="{A1CEE0CB-4FA9-42DF-AC92-69ADB1B48206}">
            <xm:f>AND(Dateneingabe!$D$32&gt;=46023,Dateneingabe!$E32&lt;=46387)</xm:f>
            <x14:dxf>
              <fill>
                <patternFill>
                  <bgColor rgb="FFFFFF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expression" priority="46" id="{FDCF98F8-61FC-4094-B108-4B7BF0EE381B}">
            <xm:f>AND(Dateneingabe!$D$33&gt;=46023,Dateneingabe!$E33&lt;=46387)</xm:f>
            <x14:dxf>
              <fill>
                <patternFill>
                  <bgColor rgb="FFFFFF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expression" priority="45" id="{C66B4F40-F576-47FA-8B9C-0D9FD8727E31}">
            <xm:f>AND(Dateneingabe!$D$34&gt;=46023,Dateneingabe!$E34&lt;=46387)</xm:f>
            <x14:dxf>
              <fill>
                <patternFill>
                  <bgColor rgb="FFFFFF00"/>
                </patternFill>
              </fill>
            </x14:dxf>
          </x14:cfRule>
          <xm:sqref>O38</xm:sqref>
        </x14:conditionalFormatting>
        <x14:conditionalFormatting xmlns:xm="http://schemas.microsoft.com/office/excel/2006/main">
          <x14:cfRule type="expression" priority="44" id="{6891F9B2-C04C-438F-B95E-CEFBFE6DC111}">
            <xm:f>AND(Dateneingabe!$D$35&gt;=46023,Dateneingabe!$E35&lt;=46387)</xm:f>
            <x14:dxf>
              <fill>
                <patternFill>
                  <bgColor rgb="FFFFFF00"/>
                </patternFill>
              </fill>
            </x14:dxf>
          </x14:cfRule>
          <xm:sqref>O39</xm:sqref>
        </x14:conditionalFormatting>
        <x14:conditionalFormatting xmlns:xm="http://schemas.microsoft.com/office/excel/2006/main">
          <x14:cfRule type="expression" priority="43" id="{AB0C5A3A-1D0D-4152-8275-45D673986B64}">
            <xm:f>AND(Dateneingabe!$D$36&gt;=46023,Dateneingabe!$E36&lt;=46387)</xm:f>
            <x14:dxf>
              <fill>
                <patternFill>
                  <bgColor rgb="FFFFFF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expression" priority="42" id="{0E054473-43EA-459F-94FB-1F1283377E3A}">
            <xm:f>AND(Dateneingabe!$D$37&gt;=46023,Dateneingabe!$E37&lt;=46387)</xm:f>
            <x14:dxf>
              <fill>
                <patternFill>
                  <bgColor rgb="FFFFFF00"/>
                </patternFill>
              </fill>
            </x14:dxf>
          </x14:cfRule>
          <xm:sqref>O41</xm:sqref>
        </x14:conditionalFormatting>
        <x14:conditionalFormatting xmlns:xm="http://schemas.microsoft.com/office/excel/2006/main">
          <x14:cfRule type="expression" priority="40" id="{0FBEDC6A-1BA5-4AB5-BD5D-9A2C9E8476FE}">
            <xm:f>AND(Dateneingabe!$D$19&gt;=46388,Dateneingabe!$E$19&lt;=46752)</xm:f>
            <x14:dxf>
              <fill>
                <patternFill>
                  <bgColor rgb="FFFFFF00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expression" priority="39" id="{CF50A9BD-3257-434F-A597-98296FAA2123}">
            <xm:f>AND(Dateneingabe!$D$20&gt;=46388,Dateneingabe!$E$20&lt;=46752)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expression" priority="38" id="{5657DAA0-9CAA-47E7-9EFF-B72990309292}">
            <xm:f>AND(Dateneingabe!$D$21&gt;=46388,Dateneingabe!$E$21&lt;=46752)</xm:f>
            <x14:dxf>
              <fill>
                <patternFill>
                  <bgColor rgb="FFFFFF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expression" priority="37" id="{96DBBBE6-EB0A-464B-A4E5-646D012BBF88}">
            <xm:f>AND(Dateneingabe!$D$22&gt;=46388,Dateneingabe!$E$22&lt;=46752)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expression" priority="36" id="{93F5C885-9FFA-47A1-ADE4-3A3EE34D8285}">
            <xm:f>AND(Dateneingabe!$D$23&gt;=46388,Dateneingabe!$E$23&lt;=46752)</xm:f>
            <x14:dxf>
              <fill>
                <patternFill>
                  <bgColor rgb="FFFFFF00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expression" priority="35" id="{E6BD2E33-563F-4832-9E52-979C433E9EA6}">
            <xm:f>AND(Dateneingabe!$D$24&gt;=46388,Dateneingabe!$E$24&lt;=46752)</xm:f>
            <x14:dxf>
              <fill>
                <patternFill>
                  <bgColor rgb="FFFFFF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expression" priority="34" id="{779BC714-EBD0-49B8-BF00-168C18B1BD4C}">
            <xm:f>AND(Dateneingabe!$D$25&gt;=46388,Dateneingabe!$E$25&lt;=46752)</xm:f>
            <x14:dxf>
              <fill>
                <patternFill>
                  <bgColor rgb="FFFFFF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33" id="{1E0ED465-656D-49C0-9C22-6F280DAD23C7}">
            <xm:f>AND(Dateneingabe!$D$26&gt;=46388,Dateneingabe!$E$26&lt;=46752)</xm:f>
            <x14:dxf>
              <fill>
                <patternFill>
                  <bgColor rgb="FFFFFF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32" id="{E40F1AE5-668A-4506-8553-AD2A5A788A8E}">
            <xm:f>AND(Dateneingabe!$D$27&gt;=46388,Dateneingabe!$E$27&lt;=46752)</xm:f>
            <x14:dxf>
              <fill>
                <patternFill>
                  <bgColor rgb="FFFFFF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expression" priority="31" id="{8BE99EE2-3F2A-436C-8928-A789935AC516}">
            <xm:f>AND(Dateneingabe!$D$28&gt;=46388,Dateneingabe!$E$28&lt;=46752)</xm:f>
            <x14:dxf>
              <fill>
                <patternFill>
                  <bgColor rgb="FFFFFF00"/>
                </patternFill>
              </fill>
            </x14:dxf>
          </x14:cfRule>
          <xm:sqref>P32</xm:sqref>
        </x14:conditionalFormatting>
        <x14:conditionalFormatting xmlns:xm="http://schemas.microsoft.com/office/excel/2006/main">
          <x14:cfRule type="expression" priority="30" id="{CE52C408-47DF-4767-BF37-40AF6450EC69}">
            <xm:f>AND(Dateneingabe!$D$29&gt;=46388,Dateneingabe!$E$29&lt;=46752)</xm:f>
            <x14:dxf>
              <fill>
                <patternFill>
                  <bgColor rgb="FFFFFF00"/>
                </patternFill>
              </fill>
            </x14:dxf>
          </x14:cfRule>
          <xm:sqref>P33</xm:sqref>
        </x14:conditionalFormatting>
        <x14:conditionalFormatting xmlns:xm="http://schemas.microsoft.com/office/excel/2006/main">
          <x14:cfRule type="expression" priority="29" id="{9EACB655-5735-491B-A1A2-FF791012E77F}">
            <xm:f>AND(Dateneingabe!$D$30&gt;=46388,Dateneingabe!$E$30&lt;=46752)</xm:f>
            <x14:dxf>
              <fill>
                <patternFill>
                  <bgColor rgb="FFFFFF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expression" priority="28" id="{510E2591-ED0F-4BEA-8527-6E778723B5B3}">
            <xm:f>AND(Dateneingabe!$D$31&gt;=46388,Dateneingabe!$E$31&lt;=46752)</xm:f>
            <x14:dxf>
              <fill>
                <patternFill>
                  <bgColor rgb="FFFFFF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expression" priority="27" id="{6463B3F5-C77B-4998-B0E0-0FCF00341FDA}">
            <xm:f>AND(Dateneingabe!$D$32&gt;=46388,Dateneingabe!$E$32&lt;=46752)</xm:f>
            <x14:dxf>
              <fill>
                <patternFill>
                  <bgColor rgb="FFFFFF0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expression" priority="26" id="{06E4D66F-2596-402B-8438-9D7BC0E253A8}">
            <xm:f>AND(Dateneingabe!$D$33&gt;=46388,Dateneingabe!$E$33&lt;=46752)</xm:f>
            <x14:dxf>
              <fill>
                <patternFill>
                  <bgColor rgb="FFFFFF0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expression" priority="25" id="{E7129EE1-FCC0-426F-B03B-1220AA11D014}">
            <xm:f>AND(Dateneingabe!$D$34&gt;=46388,Dateneingabe!$E$34&lt;=46752)</xm:f>
            <x14:dxf>
              <fill>
                <patternFill>
                  <bgColor rgb="FFFFFF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expression" priority="24" id="{6B90F5B3-09DF-4DF6-9B32-4E5E10570FE7}">
            <xm:f>AND(Dateneingabe!$D$35&gt;=46388,Dateneingabe!$E$35&lt;=46752)</xm:f>
            <x14:dxf>
              <fill>
                <patternFill>
                  <bgColor rgb="FFFFFF00"/>
                </patternFill>
              </fill>
            </x14:dxf>
          </x14:cfRule>
          <xm:sqref>P39</xm:sqref>
        </x14:conditionalFormatting>
        <x14:conditionalFormatting xmlns:xm="http://schemas.microsoft.com/office/excel/2006/main">
          <x14:cfRule type="expression" priority="23" id="{EC63C7F2-24DC-43FC-BFD2-825FF34DCB23}">
            <xm:f>AND(Dateneingabe!$D$36&gt;=46388,Dateneingabe!$E$37&lt;=46752)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P40</xm:sqref>
        </x14:conditionalFormatting>
        <x14:conditionalFormatting xmlns:xm="http://schemas.microsoft.com/office/excel/2006/main">
          <x14:cfRule type="expression" priority="22" id="{94876F70-508F-42F8-976E-6251613D69B5}">
            <xm:f>AND(Dateneingabe!$D$37&gt;=46388,Dateneingabe!$E$37&lt;=46752)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P41</xm:sqref>
        </x14:conditionalFormatting>
        <x14:conditionalFormatting xmlns:xm="http://schemas.microsoft.com/office/excel/2006/main">
          <x14:cfRule type="expression" priority="21" id="{47C61325-FB45-456B-9CA6-DAC36A110215}">
            <xm:f>AND(Dateneingabe!$D$18&gt;=46753,Dateneingabe!$E$18&lt;=47118)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20" id="{09DCB8CA-31A1-4689-9A81-AF961685075A}">
            <xm:f>AND(Dateneingabe!$D$19&gt;=46753,Dateneingabe!$E$19&lt;=47118)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19" id="{B263B675-C83F-4AB2-86AA-80527B7A8DDF}">
            <xm:f>AND(Dateneingabe!$D$20&gt;=46753,Dateneingabe!$E$20&lt;=47118)</xm:f>
            <x14:dxf>
              <fill>
                <patternFill>
                  <bgColor rgb="FFFFFF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18" id="{A0E8B4CD-4C38-49CB-A3EB-977BBA1F0C8F}">
            <xm:f>AND(Dateneingabe!$D$21&gt;=46753,Dateneingabe!$E$21&lt;=47118)</xm:f>
            <x14:dxf>
              <fill>
                <patternFill>
                  <bgColor rgb="FFFFFF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17" id="{D9725CA8-02CB-4F24-8B92-B8E2A227D9FD}">
            <xm:f>AND(Dateneingabe!$D$22&gt;=46753,Dateneingabe!$E$22&lt;=47118)</xm:f>
            <x14:dxf>
              <fill>
                <patternFill>
                  <bgColor rgb="FFFFFF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16" id="{1231F30C-353A-4B93-9A22-A5E635C7CE23}">
            <xm:f>AND(Dateneingabe!$D$23&gt;=46753,Dateneingabe!$E$23&lt;=47118)</xm:f>
            <x14:dxf>
              <fill>
                <patternFill>
                  <bgColor rgb="FFFFFF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15" id="{3B3AFE17-361D-4B4D-96A6-AB88C1BAE89E}">
            <xm:f>AND(Dateneingabe!$D$24&gt;=46753,Dateneingabe!$E$24&lt;=47118)</xm:f>
            <x14:dxf>
              <fill>
                <patternFill>
                  <bgColor rgb="FFFFFF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13" id="{F4E07460-1B9E-466E-958C-068B710C96C5}">
            <xm:f>AND(Dateneingabe!$D$25&gt;=46753,Dateneingabe!$E$25&lt;=47118)</xm:f>
            <x14:dxf>
              <fill>
                <patternFill>
                  <bgColor rgb="FFFFFF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expression" priority="12" id="{F385AA22-8B55-48B3-9EB0-B838F456E40F}">
            <xm:f>AND(Dateneingabe!$D$26&gt;=46753,Dateneingabe!$E$26&lt;=47118)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expression" priority="11" id="{3B55CE4D-7F77-4C44-BEDC-040AC2E94497}">
            <xm:f>AND(Dateneingabe!$D$27&gt;=46753,Dateneingabe!$E$27&lt;=47118)</xm:f>
            <x14:dxf>
              <fill>
                <patternFill>
                  <bgColor rgb="FFFFFF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expression" priority="10" id="{64D5C98F-28C2-4E1F-B370-6E8221E92FB6}">
            <xm:f>AND(Dateneingabe!$D$28&gt;=46753,Dateneingabe!$E$28&lt;=47118)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expression" priority="9" id="{EF4FDE84-9073-4609-A60E-FAE2C1A794A8}">
            <xm:f>AND(Dateneingabe!$D$29&gt;=46753,Dateneingabe!$E$29&lt;=47118)</xm:f>
            <x14:dxf>
              <fill>
                <patternFill>
                  <bgColor rgb="FFFFFF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expression" priority="8" id="{CBD057DA-E0BC-4826-99C5-3C9D9C1E4E1D}">
            <xm:f>AND(Dateneingabe!$D$30&gt;=46753,Dateneingabe!$E$30&lt;=47118)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expression" priority="7" id="{CB074732-3905-496A-A2E0-519AA27CB035}">
            <xm:f>AND(Dateneingabe!$D$31&gt;=46753,Dateneingabe!$E$31&lt;=47118)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expression" priority="6" id="{9CD4947E-1B27-4EAA-8215-00E97E0A2495}">
            <xm:f>AND(Dateneingabe!$D$32&gt;=46753,Dateneingabe!$E$32&lt;=47118)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expression" priority="5" id="{B6EE2958-40FB-489A-B7F4-E0A6B85D405F}">
            <xm:f>AND(Dateneingabe!$D$33&gt;=46753,Dateneingabe!$E$33&lt;=47118)</xm:f>
            <x14:dxf>
              <fill>
                <patternFill>
                  <bgColor rgb="FFFFFF00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expression" priority="4" id="{70D5688C-4F21-4CF5-AFBE-B0A25DFE0894}">
            <xm:f>AND(Dateneingabe!$D$34&gt;=46753,Dateneingabe!$E$34&lt;=47118)</xm:f>
            <x14:dxf>
              <fill>
                <patternFill>
                  <bgColor rgb="FFFFFF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expression" priority="3" id="{F670264E-46AE-4093-94AB-F9BFF13B66C6}">
            <xm:f>AND(Dateneingabe!$D$35&gt;=46753,Dateneingabe!$E$35&lt;=47118)</xm:f>
            <x14:dxf>
              <fill>
                <patternFill>
                  <bgColor rgb="FFFFFF00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expression" priority="2" id="{14D8AF30-F880-4F76-A308-97514AD79098}">
            <xm:f>AND(Dateneingabe!$D$36&gt;=46753,Dateneingabe!$E$36&lt;=47118)</xm:f>
            <x14:dxf>
              <fill>
                <patternFill>
                  <bgColor rgb="FFFFFF00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expression" priority="1" id="{0EE77D2F-D7D3-475C-ACDB-D2E89E1A5296}">
            <xm:f>AND(Dateneingabe!$D$37&gt;=46753,Dateneingabe!$E$37&lt;=47118)</xm:f>
            <x14:dxf>
              <fill>
                <patternFill>
                  <bgColor rgb="FFFFFF00"/>
                </patternFill>
              </fill>
            </x14:dxf>
          </x14:cfRule>
          <xm:sqref>Q41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47"/>
  <sheetViews>
    <sheetView zoomScale="90" zoomScaleNormal="90" workbookViewId="0">
      <pane xSplit="1" topLeftCell="B1" activePane="topRight" state="frozen"/>
      <selection activeCell="A5" sqref="A5"/>
      <selection pane="topRight" activeCell="H40" sqref="H40"/>
    </sheetView>
  </sheetViews>
  <sheetFormatPr baseColWidth="10" defaultColWidth="11.5703125" defaultRowHeight="15" x14ac:dyDescent="0.25"/>
  <cols>
    <col min="1" max="1" width="26.85546875" style="20" customWidth="1"/>
    <col min="2" max="2" width="19.5703125" style="20" bestFit="1" customWidth="1"/>
    <col min="3" max="23" width="12.85546875" style="20" bestFit="1" customWidth="1"/>
    <col min="24" max="27" width="11.7109375" style="11" bestFit="1" customWidth="1"/>
    <col min="28" max="28" width="21.7109375" style="11" bestFit="1" customWidth="1"/>
    <col min="29" max="29" width="37.7109375" style="11" bestFit="1" customWidth="1"/>
    <col min="30" max="30" width="11.7109375" style="11" bestFit="1" customWidth="1"/>
    <col min="31" max="31" width="70" style="11" bestFit="1" customWidth="1"/>
    <col min="32" max="33" width="11.7109375" style="11" bestFit="1" customWidth="1"/>
    <col min="34" max="34" width="30.7109375" style="11" bestFit="1" customWidth="1"/>
    <col min="35" max="37" width="11.7109375" style="11" bestFit="1" customWidth="1"/>
    <col min="38" max="38" width="57.28515625" style="11" bestFit="1" customWidth="1"/>
    <col min="39" max="55" width="11.7109375" style="11" bestFit="1" customWidth="1"/>
    <col min="56" max="16384" width="11.5703125" style="11"/>
  </cols>
  <sheetData>
    <row r="1" spans="1:55" s="65" customFormat="1" ht="23.25" x14ac:dyDescent="0.35">
      <c r="A1" s="110" t="s">
        <v>30</v>
      </c>
      <c r="Y1" s="111"/>
      <c r="Z1" s="112"/>
      <c r="AA1" s="112"/>
      <c r="AC1" s="113"/>
      <c r="AH1" s="66"/>
      <c r="AI1" s="66"/>
    </row>
    <row r="2" spans="1:55" ht="17.45" x14ac:dyDescent="0.3">
      <c r="A2" s="66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AL2" s="115"/>
      <c r="AM2" s="115"/>
      <c r="AN2" s="116"/>
      <c r="AO2" s="72"/>
      <c r="AP2" s="72"/>
      <c r="AQ2" s="72"/>
      <c r="AR2" s="72"/>
    </row>
    <row r="3" spans="1:55" ht="17.45" x14ac:dyDescent="0.3">
      <c r="A3" s="66" t="s">
        <v>238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AL3" s="115"/>
      <c r="AM3" s="115"/>
      <c r="AN3" s="116"/>
      <c r="AO3" s="72"/>
      <c r="AP3" s="72"/>
      <c r="AQ3" s="72"/>
      <c r="AR3" s="72"/>
    </row>
    <row r="4" spans="1:55" ht="17.45" x14ac:dyDescent="0.3">
      <c r="A4" s="66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AL4" s="115"/>
      <c r="AM4" s="115"/>
      <c r="AN4" s="116"/>
      <c r="AO4" s="72"/>
      <c r="AP4" s="72"/>
      <c r="AQ4" s="72"/>
      <c r="AR4" s="72"/>
    </row>
    <row r="5" spans="1:55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Z5" s="117"/>
      <c r="AA5" s="117"/>
      <c r="AB5" s="118" t="s">
        <v>31</v>
      </c>
      <c r="AC5" s="119"/>
      <c r="AD5" s="119"/>
      <c r="AE5" s="11" t="s">
        <v>258</v>
      </c>
      <c r="AL5" s="120"/>
      <c r="AM5" s="120"/>
      <c r="AN5" s="121"/>
      <c r="AO5" s="122"/>
      <c r="AP5" s="122"/>
      <c r="AQ5" s="122"/>
      <c r="AR5" s="122"/>
    </row>
    <row r="6" spans="1:55" ht="28.15" thickBot="1" x14ac:dyDescent="0.3">
      <c r="A6" s="123" t="s">
        <v>56</v>
      </c>
      <c r="B6" s="24" t="s">
        <v>51</v>
      </c>
      <c r="C6" s="124"/>
      <c r="D6" s="209" t="s">
        <v>103</v>
      </c>
      <c r="E6" s="209"/>
      <c r="F6" s="125">
        <v>2023</v>
      </c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25"/>
      <c r="Z6" s="117"/>
      <c r="AA6" s="117"/>
      <c r="AL6" s="126"/>
      <c r="AM6" s="126"/>
      <c r="AN6" s="127"/>
      <c r="AO6" s="128"/>
      <c r="AP6" s="121"/>
      <c r="AQ6" s="121"/>
      <c r="AR6" s="128"/>
    </row>
    <row r="7" spans="1:55" ht="13.9" x14ac:dyDescent="0.25">
      <c r="A7" s="122" t="s">
        <v>26</v>
      </c>
      <c r="B7" s="122" t="s">
        <v>226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Z7" s="117"/>
      <c r="AA7" s="117"/>
      <c r="AL7" s="126"/>
      <c r="AM7" s="126"/>
      <c r="AN7" s="127"/>
      <c r="AO7" s="128"/>
      <c r="AP7" s="121"/>
      <c r="AQ7" s="121"/>
      <c r="AR7" s="128"/>
    </row>
    <row r="8" spans="1:55" ht="13.9" x14ac:dyDescent="0.25">
      <c r="A8" s="122" t="s">
        <v>27</v>
      </c>
      <c r="B8" s="122" t="s">
        <v>52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AL8" s="129"/>
      <c r="AM8" s="129"/>
      <c r="AN8" s="130"/>
    </row>
    <row r="9" spans="1:55" ht="13.9" x14ac:dyDescent="0.25">
      <c r="A9" s="122" t="s">
        <v>28</v>
      </c>
      <c r="B9" s="122" t="s">
        <v>53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</row>
    <row r="10" spans="1:55" ht="13.9" x14ac:dyDescent="0.25">
      <c r="A10" s="131" t="s">
        <v>54</v>
      </c>
      <c r="B10" s="131" t="s">
        <v>55</v>
      </c>
      <c r="C10" s="26"/>
      <c r="D10" s="26"/>
      <c r="E10" s="26"/>
      <c r="F10" s="26"/>
      <c r="G10" s="26"/>
      <c r="H10" s="26"/>
      <c r="I10" s="26"/>
      <c r="J10" s="26"/>
      <c r="K10" s="26"/>
      <c r="L10" s="132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133"/>
    </row>
    <row r="11" spans="1:55" ht="13.9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6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34"/>
    </row>
    <row r="12" spans="1:55" s="20" customFormat="1" x14ac:dyDescent="0.25">
      <c r="A12" s="135" t="s">
        <v>61</v>
      </c>
      <c r="B12" s="136" t="s">
        <v>57</v>
      </c>
      <c r="C12" s="136" t="s">
        <v>58</v>
      </c>
      <c r="D12" s="136" t="s">
        <v>93</v>
      </c>
      <c r="E12" s="137" t="s">
        <v>59</v>
      </c>
      <c r="F12" s="137" t="s">
        <v>60</v>
      </c>
      <c r="G12" s="137" t="s">
        <v>94</v>
      </c>
      <c r="H12" s="136" t="s">
        <v>95</v>
      </c>
      <c r="I12" s="136" t="s">
        <v>96</v>
      </c>
      <c r="J12" s="136" t="s">
        <v>97</v>
      </c>
      <c r="K12" s="136" t="s">
        <v>98</v>
      </c>
      <c r="L12" s="137" t="s">
        <v>76</v>
      </c>
      <c r="M12" s="137" t="s">
        <v>75</v>
      </c>
      <c r="N12" s="137" t="s">
        <v>74</v>
      </c>
      <c r="O12" s="137" t="s">
        <v>99</v>
      </c>
      <c r="P12" s="136" t="s">
        <v>73</v>
      </c>
      <c r="Q12" s="136" t="s">
        <v>72</v>
      </c>
      <c r="R12" s="136" t="s">
        <v>71</v>
      </c>
      <c r="S12" s="136" t="s">
        <v>100</v>
      </c>
      <c r="T12" s="137" t="s">
        <v>68</v>
      </c>
      <c r="U12" s="137" t="s">
        <v>69</v>
      </c>
      <c r="V12" s="137" t="s">
        <v>70</v>
      </c>
      <c r="W12" s="137" t="s">
        <v>101</v>
      </c>
      <c r="X12" s="136" t="s">
        <v>6</v>
      </c>
      <c r="Y12" s="136" t="s">
        <v>7</v>
      </c>
      <c r="Z12" s="136" t="s">
        <v>8</v>
      </c>
      <c r="AA12" s="136" t="s">
        <v>79</v>
      </c>
      <c r="AB12" s="137" t="s">
        <v>80</v>
      </c>
      <c r="AC12" s="137" t="s">
        <v>81</v>
      </c>
      <c r="AD12" s="137" t="s">
        <v>82</v>
      </c>
      <c r="AE12" s="137" t="s">
        <v>83</v>
      </c>
      <c r="AF12" s="137" t="s">
        <v>84</v>
      </c>
      <c r="AG12" s="137" t="s">
        <v>85</v>
      </c>
      <c r="AH12" s="137" t="s">
        <v>86</v>
      </c>
      <c r="AI12" s="137" t="s">
        <v>87</v>
      </c>
      <c r="AJ12" s="136" t="s">
        <v>9</v>
      </c>
      <c r="AK12" s="136" t="s">
        <v>10</v>
      </c>
      <c r="AL12" s="136" t="s">
        <v>11</v>
      </c>
      <c r="AM12" s="136" t="s">
        <v>88</v>
      </c>
      <c r="AN12" s="137" t="s">
        <v>12</v>
      </c>
      <c r="AO12" s="137" t="s">
        <v>13</v>
      </c>
      <c r="AP12" s="137" t="s">
        <v>14</v>
      </c>
      <c r="AQ12" s="137" t="s">
        <v>89</v>
      </c>
      <c r="AR12" s="136" t="s">
        <v>15</v>
      </c>
      <c r="AS12" s="136" t="s">
        <v>16</v>
      </c>
      <c r="AT12" s="136" t="s">
        <v>17</v>
      </c>
      <c r="AU12" s="136" t="s">
        <v>90</v>
      </c>
      <c r="AV12" s="137" t="s">
        <v>18</v>
      </c>
      <c r="AW12" s="137" t="s">
        <v>19</v>
      </c>
      <c r="AX12" s="137" t="s">
        <v>20</v>
      </c>
      <c r="AY12" s="137" t="s">
        <v>91</v>
      </c>
      <c r="AZ12" s="136" t="s">
        <v>21</v>
      </c>
      <c r="BA12" s="136" t="s">
        <v>22</v>
      </c>
      <c r="BB12" s="136" t="s">
        <v>23</v>
      </c>
      <c r="BC12" s="136" t="s">
        <v>92</v>
      </c>
    </row>
    <row r="13" spans="1:55" s="140" customFormat="1" ht="15" customHeight="1" x14ac:dyDescent="0.25">
      <c r="A13" s="138" t="s">
        <v>0</v>
      </c>
      <c r="B13" s="139">
        <f>B28*1.2665</f>
        <v>2916.5468599999999</v>
      </c>
      <c r="C13" s="139">
        <f t="shared" ref="C13:BC13" si="0">C28*1.2665</f>
        <v>3171.9365849999995</v>
      </c>
      <c r="D13" s="139">
        <f t="shared" si="0"/>
        <v>3326.9435199999998</v>
      </c>
      <c r="E13" s="139">
        <f t="shared" si="0"/>
        <v>3126.7225349999999</v>
      </c>
      <c r="F13" s="139">
        <f t="shared" si="0"/>
        <v>3396.7023399999998</v>
      </c>
      <c r="G13" s="139">
        <f t="shared" si="0"/>
        <v>3598.2024899999997</v>
      </c>
      <c r="H13" s="139">
        <f t="shared" si="0"/>
        <v>3167.1365499999997</v>
      </c>
      <c r="I13" s="139">
        <f t="shared" si="0"/>
        <v>3443.2208850000002</v>
      </c>
      <c r="J13" s="139">
        <f t="shared" si="0"/>
        <v>3636.9700549999998</v>
      </c>
      <c r="K13" s="139">
        <f t="shared" si="0"/>
        <v>3745.47111</v>
      </c>
      <c r="L13" s="139">
        <f t="shared" si="0"/>
        <v>3316.8748449999998</v>
      </c>
      <c r="M13" s="139">
        <f t="shared" si="0"/>
        <v>3590.4641749999996</v>
      </c>
      <c r="N13" s="139">
        <f t="shared" si="0"/>
        <v>3745.47111</v>
      </c>
      <c r="O13" s="139">
        <f t="shared" si="0"/>
        <v>3892.727065</v>
      </c>
      <c r="P13" s="139">
        <f t="shared" si="0"/>
        <v>3452.0483899999999</v>
      </c>
      <c r="Q13" s="139">
        <f t="shared" si="0"/>
        <v>3729.9691499999999</v>
      </c>
      <c r="R13" s="139">
        <f t="shared" si="0"/>
        <v>3884.9760849999998</v>
      </c>
      <c r="S13" s="139">
        <f t="shared" si="0"/>
        <v>4043.1872649999996</v>
      </c>
      <c r="T13" s="139">
        <f t="shared" si="0"/>
        <v>3511.1812749999999</v>
      </c>
      <c r="U13" s="139">
        <f t="shared" si="0"/>
        <v>3791.9643249999999</v>
      </c>
      <c r="V13" s="139">
        <f t="shared" si="0"/>
        <v>4003.2038600000001</v>
      </c>
      <c r="W13" s="139">
        <f t="shared" si="0"/>
        <v>4163.0488249999999</v>
      </c>
      <c r="X13" s="139">
        <f t="shared" si="0"/>
        <v>3731.6915899999999</v>
      </c>
      <c r="Y13" s="139">
        <f t="shared" si="0"/>
        <v>4019.2124199999998</v>
      </c>
      <c r="Z13" s="139">
        <f t="shared" si="0"/>
        <v>4179.0193899999995</v>
      </c>
      <c r="AA13" s="139">
        <f t="shared" si="0"/>
        <v>4330.8980700000002</v>
      </c>
      <c r="AB13" s="139">
        <f t="shared" si="0"/>
        <v>3972.491235</v>
      </c>
      <c r="AC13" s="139">
        <f t="shared" si="0"/>
        <v>4266.9398199999996</v>
      </c>
      <c r="AD13" s="139">
        <f t="shared" si="0"/>
        <v>4330.8980700000002</v>
      </c>
      <c r="AE13" s="139">
        <f t="shared" si="0"/>
        <v>4458.7639099999997</v>
      </c>
      <c r="AF13" s="139">
        <f t="shared" si="0"/>
        <v>3972.491235</v>
      </c>
      <c r="AG13" s="139">
        <f t="shared" si="0"/>
        <v>4266.9398199999996</v>
      </c>
      <c r="AH13" s="139">
        <f t="shared" si="0"/>
        <v>4458.7639099999997</v>
      </c>
      <c r="AI13" s="139">
        <f t="shared" si="0"/>
        <v>4988.8321550000001</v>
      </c>
      <c r="AJ13" s="139">
        <f t="shared" si="0"/>
        <v>4462.6647299999995</v>
      </c>
      <c r="AK13" s="139">
        <f t="shared" si="0"/>
        <v>4768.0812049999995</v>
      </c>
      <c r="AL13" s="139">
        <f t="shared" si="0"/>
        <v>5117.7745199999999</v>
      </c>
      <c r="AM13" s="139">
        <f t="shared" si="0"/>
        <v>5474.509575</v>
      </c>
      <c r="AN13" s="139">
        <f t="shared" si="0"/>
        <v>4626.0685599999997</v>
      </c>
      <c r="AO13" s="139">
        <f t="shared" si="0"/>
        <v>4937.2982700000002</v>
      </c>
      <c r="AP13" s="139">
        <f t="shared" si="0"/>
        <v>5291.8042850000002</v>
      </c>
      <c r="AQ13" s="139">
        <f t="shared" si="0"/>
        <v>5831.29529</v>
      </c>
      <c r="AR13" s="139">
        <f t="shared" si="0"/>
        <v>4780.8601900000003</v>
      </c>
      <c r="AS13" s="139">
        <f t="shared" si="0"/>
        <v>5117.7745199999999</v>
      </c>
      <c r="AT13" s="139">
        <f t="shared" si="0"/>
        <v>5831.29529</v>
      </c>
      <c r="AU13" s="139">
        <f t="shared" si="0"/>
        <v>6457.7948450000004</v>
      </c>
      <c r="AV13" s="139">
        <f t="shared" si="0"/>
        <v>5304.5832700000001</v>
      </c>
      <c r="AW13" s="139">
        <f t="shared" si="0"/>
        <v>5709.4706549999992</v>
      </c>
      <c r="AX13" s="139">
        <f t="shared" si="0"/>
        <v>6014.0259099999994</v>
      </c>
      <c r="AY13" s="139">
        <f t="shared" si="0"/>
        <v>6605.7093800000002</v>
      </c>
      <c r="AZ13" s="139">
        <f t="shared" si="0"/>
        <v>5753.2535600000001</v>
      </c>
      <c r="BA13" s="139">
        <f t="shared" si="0"/>
        <v>6188.0303450000001</v>
      </c>
      <c r="BB13" s="139">
        <f t="shared" si="0"/>
        <v>6544.8033949999999</v>
      </c>
      <c r="BC13" s="139">
        <f t="shared" si="0"/>
        <v>7084.2817349999996</v>
      </c>
    </row>
    <row r="14" spans="1:55" s="143" customFormat="1" ht="13.9" x14ac:dyDescent="0.25">
      <c r="A14" s="141" t="s">
        <v>1</v>
      </c>
      <c r="B14" s="142">
        <f>B29</f>
        <v>95</v>
      </c>
      <c r="C14" s="142">
        <f t="shared" ref="C14:BC14" si="1">C29</f>
        <v>95</v>
      </c>
      <c r="D14" s="142">
        <f t="shared" si="1"/>
        <v>95</v>
      </c>
      <c r="E14" s="142">
        <f t="shared" si="1"/>
        <v>95</v>
      </c>
      <c r="F14" s="142">
        <f t="shared" si="1"/>
        <v>95</v>
      </c>
      <c r="G14" s="142">
        <f t="shared" si="1"/>
        <v>95</v>
      </c>
      <c r="H14" s="142">
        <f t="shared" si="1"/>
        <v>95</v>
      </c>
      <c r="I14" s="142">
        <f t="shared" si="1"/>
        <v>95</v>
      </c>
      <c r="J14" s="142">
        <f t="shared" si="1"/>
        <v>95</v>
      </c>
      <c r="K14" s="142">
        <f t="shared" si="1"/>
        <v>95</v>
      </c>
      <c r="L14" s="142">
        <f t="shared" si="1"/>
        <v>95</v>
      </c>
      <c r="M14" s="142">
        <f t="shared" si="1"/>
        <v>95</v>
      </c>
      <c r="N14" s="142">
        <f t="shared" si="1"/>
        <v>95</v>
      </c>
      <c r="O14" s="142">
        <f t="shared" si="1"/>
        <v>95</v>
      </c>
      <c r="P14" s="142">
        <f t="shared" si="1"/>
        <v>95</v>
      </c>
      <c r="Q14" s="142">
        <f t="shared" si="1"/>
        <v>95</v>
      </c>
      <c r="R14" s="142">
        <f t="shared" si="1"/>
        <v>95</v>
      </c>
      <c r="S14" s="142">
        <f t="shared" si="1"/>
        <v>95</v>
      </c>
      <c r="T14" s="142">
        <f t="shared" si="1"/>
        <v>95</v>
      </c>
      <c r="U14" s="142">
        <f t="shared" si="1"/>
        <v>95</v>
      </c>
      <c r="V14" s="142">
        <f t="shared" si="1"/>
        <v>95</v>
      </c>
      <c r="W14" s="142">
        <f t="shared" si="1"/>
        <v>95</v>
      </c>
      <c r="X14" s="142">
        <f t="shared" si="1"/>
        <v>95</v>
      </c>
      <c r="Y14" s="142">
        <f t="shared" si="1"/>
        <v>95</v>
      </c>
      <c r="Z14" s="142">
        <f t="shared" si="1"/>
        <v>95</v>
      </c>
      <c r="AA14" s="142">
        <f t="shared" si="1"/>
        <v>95</v>
      </c>
      <c r="AB14" s="142">
        <f t="shared" si="1"/>
        <v>80</v>
      </c>
      <c r="AC14" s="142">
        <f t="shared" si="1"/>
        <v>80</v>
      </c>
      <c r="AD14" s="142">
        <f t="shared" si="1"/>
        <v>80</v>
      </c>
      <c r="AE14" s="142">
        <f t="shared" si="1"/>
        <v>80</v>
      </c>
      <c r="AF14" s="142">
        <f t="shared" si="1"/>
        <v>80</v>
      </c>
      <c r="AG14" s="142">
        <f t="shared" si="1"/>
        <v>80</v>
      </c>
      <c r="AH14" s="142">
        <f t="shared" si="1"/>
        <v>80</v>
      </c>
      <c r="AI14" s="142">
        <f t="shared" si="1"/>
        <v>80</v>
      </c>
      <c r="AJ14" s="142">
        <f t="shared" si="1"/>
        <v>80</v>
      </c>
      <c r="AK14" s="142">
        <f t="shared" si="1"/>
        <v>80</v>
      </c>
      <c r="AL14" s="142">
        <f t="shared" si="1"/>
        <v>80</v>
      </c>
      <c r="AM14" s="142">
        <f t="shared" si="1"/>
        <v>80</v>
      </c>
      <c r="AN14" s="142">
        <f t="shared" si="1"/>
        <v>80</v>
      </c>
      <c r="AO14" s="142">
        <f t="shared" si="1"/>
        <v>80</v>
      </c>
      <c r="AP14" s="142">
        <f t="shared" si="1"/>
        <v>80</v>
      </c>
      <c r="AQ14" s="142">
        <f t="shared" si="1"/>
        <v>80</v>
      </c>
      <c r="AR14" s="142">
        <f t="shared" si="1"/>
        <v>50</v>
      </c>
      <c r="AS14" s="142">
        <f t="shared" si="1"/>
        <v>50</v>
      </c>
      <c r="AT14" s="142">
        <f t="shared" si="1"/>
        <v>50</v>
      </c>
      <c r="AU14" s="142">
        <f t="shared" si="1"/>
        <v>50</v>
      </c>
      <c r="AV14" s="142">
        <f t="shared" si="1"/>
        <v>50</v>
      </c>
      <c r="AW14" s="142">
        <f t="shared" si="1"/>
        <v>50</v>
      </c>
      <c r="AX14" s="142">
        <f t="shared" si="1"/>
        <v>50</v>
      </c>
      <c r="AY14" s="142">
        <f t="shared" si="1"/>
        <v>50</v>
      </c>
      <c r="AZ14" s="142">
        <f t="shared" si="1"/>
        <v>35</v>
      </c>
      <c r="BA14" s="142">
        <f t="shared" si="1"/>
        <v>35</v>
      </c>
      <c r="BB14" s="142">
        <f t="shared" si="1"/>
        <v>35</v>
      </c>
      <c r="BC14" s="142">
        <f t="shared" si="1"/>
        <v>35</v>
      </c>
    </row>
    <row r="15" spans="1:55" ht="13.9" x14ac:dyDescent="0.25">
      <c r="A15" s="123" t="s">
        <v>2</v>
      </c>
      <c r="B15" s="144">
        <f>B13*B14/100</f>
        <v>2770.7195169999995</v>
      </c>
      <c r="C15" s="144">
        <f t="shared" ref="C15:W15" si="2">C13*C14/100</f>
        <v>3013.3397557499993</v>
      </c>
      <c r="D15" s="144">
        <f t="shared" si="2"/>
        <v>3160.5963439999996</v>
      </c>
      <c r="E15" s="144">
        <f t="shared" si="2"/>
        <v>2970.3864082499999</v>
      </c>
      <c r="F15" s="144">
        <f t="shared" si="2"/>
        <v>3226.8672229999997</v>
      </c>
      <c r="G15" s="144">
        <f t="shared" si="2"/>
        <v>3418.2923654999995</v>
      </c>
      <c r="H15" s="144">
        <f t="shared" si="2"/>
        <v>3008.7797224999999</v>
      </c>
      <c r="I15" s="144">
        <f t="shared" si="2"/>
        <v>3271.0598407500006</v>
      </c>
      <c r="J15" s="144">
        <f t="shared" si="2"/>
        <v>3455.1215522500001</v>
      </c>
      <c r="K15" s="144">
        <f t="shared" si="2"/>
        <v>3558.1975545</v>
      </c>
      <c r="L15" s="144">
        <f t="shared" si="2"/>
        <v>3151.0311027499997</v>
      </c>
      <c r="M15" s="144">
        <f t="shared" si="2"/>
        <v>3410.9409662499993</v>
      </c>
      <c r="N15" s="144">
        <f t="shared" si="2"/>
        <v>3558.1975545</v>
      </c>
      <c r="O15" s="144">
        <f t="shared" si="2"/>
        <v>3698.0907117500001</v>
      </c>
      <c r="P15" s="144">
        <f t="shared" si="2"/>
        <v>3279.4459704999999</v>
      </c>
      <c r="Q15" s="144">
        <f t="shared" si="2"/>
        <v>3543.4706925</v>
      </c>
      <c r="R15" s="144">
        <f t="shared" si="2"/>
        <v>3690.7272807499999</v>
      </c>
      <c r="S15" s="144">
        <f t="shared" si="2"/>
        <v>3841.0279017499997</v>
      </c>
      <c r="T15" s="144">
        <f t="shared" si="2"/>
        <v>3335.62221125</v>
      </c>
      <c r="U15" s="144">
        <f t="shared" si="2"/>
        <v>3602.36610875</v>
      </c>
      <c r="V15" s="144">
        <f t="shared" si="2"/>
        <v>3803.0436669999999</v>
      </c>
      <c r="W15" s="144">
        <f t="shared" si="2"/>
        <v>3954.8963837499996</v>
      </c>
      <c r="X15" s="145">
        <f>(X13*X14)/100</f>
        <v>3545.1070104999999</v>
      </c>
      <c r="Y15" s="146">
        <f t="shared" ref="Y15:AI15" si="3">(Y13*Y14)/100</f>
        <v>3818.2517989999997</v>
      </c>
      <c r="Z15" s="146">
        <f t="shared" si="3"/>
        <v>3970.0684204999998</v>
      </c>
      <c r="AA15" s="146">
        <f t="shared" si="3"/>
        <v>4114.3531665</v>
      </c>
      <c r="AB15" s="146">
        <f t="shared" si="3"/>
        <v>3177.992988</v>
      </c>
      <c r="AC15" s="146">
        <f t="shared" si="3"/>
        <v>3413.5518559999996</v>
      </c>
      <c r="AD15" s="146">
        <f t="shared" si="3"/>
        <v>3464.7184560000001</v>
      </c>
      <c r="AE15" s="146">
        <f t="shared" si="3"/>
        <v>3567.0111280000001</v>
      </c>
      <c r="AF15" s="146">
        <f t="shared" si="3"/>
        <v>3177.992988</v>
      </c>
      <c r="AG15" s="146">
        <f t="shared" si="3"/>
        <v>3413.5518559999996</v>
      </c>
      <c r="AH15" s="146">
        <f t="shared" si="3"/>
        <v>3567.0111280000001</v>
      </c>
      <c r="AI15" s="146">
        <f t="shared" si="3"/>
        <v>3991.065724</v>
      </c>
      <c r="AJ15" s="146">
        <f>(AJ13*AJ14)/100</f>
        <v>3570.1317839999997</v>
      </c>
      <c r="AK15" s="146">
        <f t="shared" ref="AK15:BC15" si="4">(AK13*AK14)/100</f>
        <v>3814.4649639999993</v>
      </c>
      <c r="AL15" s="146">
        <f t="shared" si="4"/>
        <v>4094.2196159999999</v>
      </c>
      <c r="AM15" s="146">
        <f t="shared" si="4"/>
        <v>4379.6076599999997</v>
      </c>
      <c r="AN15" s="146">
        <f t="shared" si="4"/>
        <v>3700.8548479999999</v>
      </c>
      <c r="AO15" s="146">
        <f t="shared" si="4"/>
        <v>3949.838616</v>
      </c>
      <c r="AP15" s="146">
        <f t="shared" si="4"/>
        <v>4233.4434279999996</v>
      </c>
      <c r="AQ15" s="146">
        <f t="shared" si="4"/>
        <v>4665.0362320000004</v>
      </c>
      <c r="AR15" s="146">
        <f t="shared" si="4"/>
        <v>2390.4300950000002</v>
      </c>
      <c r="AS15" s="146">
        <f t="shared" si="4"/>
        <v>2558.88726</v>
      </c>
      <c r="AT15" s="146">
        <f t="shared" si="4"/>
        <v>2915.647645</v>
      </c>
      <c r="AU15" s="146">
        <f t="shared" si="4"/>
        <v>3228.8974225000002</v>
      </c>
      <c r="AV15" s="146">
        <f t="shared" si="4"/>
        <v>2652.291635</v>
      </c>
      <c r="AW15" s="146">
        <f t="shared" si="4"/>
        <v>2854.7353274999996</v>
      </c>
      <c r="AX15" s="146">
        <f t="shared" si="4"/>
        <v>3007.0129549999997</v>
      </c>
      <c r="AY15" s="146">
        <f t="shared" si="4"/>
        <v>3302.8546900000006</v>
      </c>
      <c r="AZ15" s="146">
        <f t="shared" si="4"/>
        <v>2013.6387460000001</v>
      </c>
      <c r="BA15" s="146">
        <f t="shared" si="4"/>
        <v>2165.81062075</v>
      </c>
      <c r="BB15" s="146">
        <f t="shared" si="4"/>
        <v>2290.6811882499996</v>
      </c>
      <c r="BC15" s="146">
        <f t="shared" si="4"/>
        <v>2479.4986072499996</v>
      </c>
    </row>
    <row r="16" spans="1:55" ht="13.9" x14ac:dyDescent="0.25">
      <c r="A16" s="123" t="s">
        <v>3</v>
      </c>
      <c r="B16" s="144">
        <f>B15/12</f>
        <v>230.8932930833333</v>
      </c>
      <c r="C16" s="144">
        <f t="shared" ref="C16:W16" si="5">C15/12</f>
        <v>251.11164631249994</v>
      </c>
      <c r="D16" s="144">
        <f t="shared" si="5"/>
        <v>263.38302866666663</v>
      </c>
      <c r="E16" s="144">
        <f t="shared" si="5"/>
        <v>247.53220068749999</v>
      </c>
      <c r="F16" s="144">
        <f t="shared" si="5"/>
        <v>268.90560191666663</v>
      </c>
      <c r="G16" s="144">
        <f t="shared" si="5"/>
        <v>284.85769712499996</v>
      </c>
      <c r="H16" s="144">
        <f t="shared" si="5"/>
        <v>250.73164354166667</v>
      </c>
      <c r="I16" s="144">
        <f t="shared" si="5"/>
        <v>272.58832006250003</v>
      </c>
      <c r="J16" s="144">
        <f t="shared" si="5"/>
        <v>287.92679602083336</v>
      </c>
      <c r="K16" s="144">
        <f t="shared" si="5"/>
        <v>296.516462875</v>
      </c>
      <c r="L16" s="144">
        <f t="shared" si="5"/>
        <v>262.58592522916666</v>
      </c>
      <c r="M16" s="144">
        <f t="shared" si="5"/>
        <v>284.24508052083326</v>
      </c>
      <c r="N16" s="144">
        <f t="shared" si="5"/>
        <v>296.516462875</v>
      </c>
      <c r="O16" s="144">
        <f t="shared" si="5"/>
        <v>308.17422597916669</v>
      </c>
      <c r="P16" s="144">
        <f t="shared" si="5"/>
        <v>273.28716420833331</v>
      </c>
      <c r="Q16" s="144">
        <f t="shared" si="5"/>
        <v>295.289224375</v>
      </c>
      <c r="R16" s="144">
        <f t="shared" si="5"/>
        <v>307.56060672916664</v>
      </c>
      <c r="S16" s="144">
        <f t="shared" si="5"/>
        <v>320.08565847916663</v>
      </c>
      <c r="T16" s="144">
        <f t="shared" si="5"/>
        <v>277.96851760416666</v>
      </c>
      <c r="U16" s="144">
        <f t="shared" si="5"/>
        <v>300.19717572916664</v>
      </c>
      <c r="V16" s="144">
        <f t="shared" si="5"/>
        <v>316.92030558333335</v>
      </c>
      <c r="W16" s="144">
        <f t="shared" si="5"/>
        <v>329.57469864583328</v>
      </c>
      <c r="X16" s="145">
        <f>X15/12</f>
        <v>295.42558420833331</v>
      </c>
      <c r="Y16" s="146">
        <f t="shared" ref="Y16:BC16" si="6">Y15/12</f>
        <v>318.18764991666666</v>
      </c>
      <c r="Z16" s="146">
        <f t="shared" si="6"/>
        <v>330.83903504166665</v>
      </c>
      <c r="AA16" s="146">
        <f t="shared" si="6"/>
        <v>342.86276387499998</v>
      </c>
      <c r="AB16" s="146">
        <f t="shared" si="6"/>
        <v>264.83274899999998</v>
      </c>
      <c r="AC16" s="146">
        <f t="shared" si="6"/>
        <v>284.46265466666665</v>
      </c>
      <c r="AD16" s="146">
        <f t="shared" si="6"/>
        <v>288.72653800000001</v>
      </c>
      <c r="AE16" s="146">
        <f t="shared" si="6"/>
        <v>297.25092733333332</v>
      </c>
      <c r="AF16" s="146">
        <f t="shared" si="6"/>
        <v>264.83274899999998</v>
      </c>
      <c r="AG16" s="146">
        <f t="shared" si="6"/>
        <v>284.46265466666665</v>
      </c>
      <c r="AH16" s="146">
        <f t="shared" si="6"/>
        <v>297.25092733333332</v>
      </c>
      <c r="AI16" s="146">
        <f t="shared" si="6"/>
        <v>332.58881033333336</v>
      </c>
      <c r="AJ16" s="146">
        <f t="shared" si="6"/>
        <v>297.51098199999996</v>
      </c>
      <c r="AK16" s="146">
        <f t="shared" si="6"/>
        <v>317.87208033333326</v>
      </c>
      <c r="AL16" s="146">
        <f t="shared" si="6"/>
        <v>341.18496799999997</v>
      </c>
      <c r="AM16" s="146">
        <f t="shared" si="6"/>
        <v>364.96730499999995</v>
      </c>
      <c r="AN16" s="146">
        <f t="shared" si="6"/>
        <v>308.40457066666664</v>
      </c>
      <c r="AO16" s="146">
        <f t="shared" si="6"/>
        <v>329.15321799999998</v>
      </c>
      <c r="AP16" s="146">
        <f t="shared" si="6"/>
        <v>352.78695233333332</v>
      </c>
      <c r="AQ16" s="146">
        <f t="shared" si="6"/>
        <v>388.75301933333338</v>
      </c>
      <c r="AR16" s="146">
        <f t="shared" si="6"/>
        <v>199.20250791666669</v>
      </c>
      <c r="AS16" s="146">
        <f t="shared" si="6"/>
        <v>213.24060499999999</v>
      </c>
      <c r="AT16" s="146">
        <f t="shared" si="6"/>
        <v>242.97063708333334</v>
      </c>
      <c r="AU16" s="146">
        <f t="shared" si="6"/>
        <v>269.07478520833337</v>
      </c>
      <c r="AV16" s="146">
        <f t="shared" si="6"/>
        <v>221.02430291666667</v>
      </c>
      <c r="AW16" s="146">
        <f t="shared" si="6"/>
        <v>237.89461062499996</v>
      </c>
      <c r="AX16" s="146">
        <f t="shared" si="6"/>
        <v>250.58441291666665</v>
      </c>
      <c r="AY16" s="146">
        <f t="shared" si="6"/>
        <v>275.23789083333338</v>
      </c>
      <c r="AZ16" s="146">
        <f t="shared" si="6"/>
        <v>167.80322883333335</v>
      </c>
      <c r="BA16" s="146">
        <f t="shared" si="6"/>
        <v>180.48421839583332</v>
      </c>
      <c r="BB16" s="146">
        <f t="shared" si="6"/>
        <v>190.8900990208333</v>
      </c>
      <c r="BC16" s="146">
        <f t="shared" si="6"/>
        <v>206.62488393749996</v>
      </c>
    </row>
    <row r="17" spans="1:55" ht="13.9" x14ac:dyDescent="0.25">
      <c r="A17" s="123" t="s">
        <v>4</v>
      </c>
      <c r="B17" s="144">
        <f>B13+B16</f>
        <v>3147.4401530833334</v>
      </c>
      <c r="C17" s="144">
        <f t="shared" ref="C17:W17" si="7">C13+C16</f>
        <v>3423.0482313124994</v>
      </c>
      <c r="D17" s="144">
        <f t="shared" si="7"/>
        <v>3590.3265486666664</v>
      </c>
      <c r="E17" s="144">
        <f t="shared" si="7"/>
        <v>3374.2547356874998</v>
      </c>
      <c r="F17" s="144">
        <f t="shared" si="7"/>
        <v>3665.6079419166663</v>
      </c>
      <c r="G17" s="144">
        <f t="shared" si="7"/>
        <v>3883.0601871249996</v>
      </c>
      <c r="H17" s="144">
        <f t="shared" si="7"/>
        <v>3417.8681935416662</v>
      </c>
      <c r="I17" s="144">
        <f t="shared" si="7"/>
        <v>3715.8092050625</v>
      </c>
      <c r="J17" s="144">
        <f t="shared" si="7"/>
        <v>3924.8968510208333</v>
      </c>
      <c r="K17" s="144">
        <f t="shared" si="7"/>
        <v>4041.9875728749998</v>
      </c>
      <c r="L17" s="144">
        <f t="shared" si="7"/>
        <v>3579.4607702291664</v>
      </c>
      <c r="M17" s="144">
        <f t="shared" si="7"/>
        <v>3874.7092555208328</v>
      </c>
      <c r="N17" s="144">
        <f t="shared" si="7"/>
        <v>4041.9875728749998</v>
      </c>
      <c r="O17" s="144">
        <f t="shared" si="7"/>
        <v>4200.9012909791663</v>
      </c>
      <c r="P17" s="144">
        <f t="shared" si="7"/>
        <v>3725.3355542083332</v>
      </c>
      <c r="Q17" s="144">
        <f t="shared" si="7"/>
        <v>4025.2583743750001</v>
      </c>
      <c r="R17" s="144">
        <f t="shared" si="7"/>
        <v>4192.5366917291667</v>
      </c>
      <c r="S17" s="144">
        <f t="shared" si="7"/>
        <v>4363.2729234791659</v>
      </c>
      <c r="T17" s="144">
        <f t="shared" si="7"/>
        <v>3789.1497926041666</v>
      </c>
      <c r="U17" s="144">
        <f t="shared" si="7"/>
        <v>4092.1615007291666</v>
      </c>
      <c r="V17" s="144">
        <f t="shared" si="7"/>
        <v>4320.1241655833337</v>
      </c>
      <c r="W17" s="144">
        <f t="shared" si="7"/>
        <v>4492.6235236458333</v>
      </c>
      <c r="X17" s="145">
        <f>X13+X16</f>
        <v>4027.1171742083334</v>
      </c>
      <c r="Y17" s="146">
        <f t="shared" ref="Y17:BC17" si="8">Y13+Y16</f>
        <v>4337.4000699166663</v>
      </c>
      <c r="Z17" s="146">
        <f t="shared" si="8"/>
        <v>4509.8584250416661</v>
      </c>
      <c r="AA17" s="146">
        <f t="shared" si="8"/>
        <v>4673.7608338750006</v>
      </c>
      <c r="AB17" s="146">
        <f t="shared" si="8"/>
        <v>4237.3239839999997</v>
      </c>
      <c r="AC17" s="146">
        <f t="shared" si="8"/>
        <v>4551.4024746666664</v>
      </c>
      <c r="AD17" s="146">
        <f t="shared" si="8"/>
        <v>4619.6246080000001</v>
      </c>
      <c r="AE17" s="146">
        <f t="shared" si="8"/>
        <v>4756.0148373333332</v>
      </c>
      <c r="AF17" s="146">
        <f t="shared" si="8"/>
        <v>4237.3239839999997</v>
      </c>
      <c r="AG17" s="146">
        <f t="shared" si="8"/>
        <v>4551.4024746666664</v>
      </c>
      <c r="AH17" s="146">
        <f t="shared" si="8"/>
        <v>4756.0148373333332</v>
      </c>
      <c r="AI17" s="146">
        <f t="shared" si="8"/>
        <v>5321.4209653333337</v>
      </c>
      <c r="AJ17" s="146">
        <f t="shared" si="8"/>
        <v>4760.1757119999993</v>
      </c>
      <c r="AK17" s="146">
        <f t="shared" si="8"/>
        <v>5085.953285333333</v>
      </c>
      <c r="AL17" s="146">
        <f t="shared" si="8"/>
        <v>5458.9594879999995</v>
      </c>
      <c r="AM17" s="146">
        <f t="shared" si="8"/>
        <v>5839.4768800000002</v>
      </c>
      <c r="AN17" s="146">
        <f t="shared" si="8"/>
        <v>4934.4731306666663</v>
      </c>
      <c r="AO17" s="146">
        <f t="shared" si="8"/>
        <v>5266.4514880000006</v>
      </c>
      <c r="AP17" s="146">
        <f t="shared" si="8"/>
        <v>5644.5912373333331</v>
      </c>
      <c r="AQ17" s="146">
        <f t="shared" si="8"/>
        <v>6220.0483093333332</v>
      </c>
      <c r="AR17" s="146">
        <f t="shared" si="8"/>
        <v>4980.0626979166673</v>
      </c>
      <c r="AS17" s="146">
        <f t="shared" si="8"/>
        <v>5331.0151249999999</v>
      </c>
      <c r="AT17" s="146">
        <f t="shared" si="8"/>
        <v>6074.2659270833337</v>
      </c>
      <c r="AU17" s="146">
        <f t="shared" si="8"/>
        <v>6726.8696302083335</v>
      </c>
      <c r="AV17" s="146">
        <f t="shared" si="8"/>
        <v>5525.6075729166669</v>
      </c>
      <c r="AW17" s="146">
        <f t="shared" si="8"/>
        <v>5947.3652656249988</v>
      </c>
      <c r="AX17" s="146">
        <f t="shared" si="8"/>
        <v>6264.6103229166656</v>
      </c>
      <c r="AY17" s="146">
        <f t="shared" si="8"/>
        <v>6880.9472708333333</v>
      </c>
      <c r="AZ17" s="146">
        <f t="shared" si="8"/>
        <v>5921.0567888333335</v>
      </c>
      <c r="BA17" s="146">
        <f t="shared" si="8"/>
        <v>6368.5145633958336</v>
      </c>
      <c r="BB17" s="146">
        <f t="shared" si="8"/>
        <v>6735.693494020833</v>
      </c>
      <c r="BC17" s="146">
        <f t="shared" si="8"/>
        <v>7290.9066189374998</v>
      </c>
    </row>
    <row r="18" spans="1:55" ht="13.9" x14ac:dyDescent="0.25">
      <c r="A18" s="147" t="s">
        <v>29</v>
      </c>
      <c r="B18" s="148">
        <v>1</v>
      </c>
      <c r="C18" s="148">
        <v>1</v>
      </c>
      <c r="D18" s="148">
        <v>1</v>
      </c>
      <c r="E18" s="148">
        <v>1</v>
      </c>
      <c r="F18" s="148">
        <v>1</v>
      </c>
      <c r="G18" s="148">
        <v>1</v>
      </c>
      <c r="H18" s="148">
        <v>1</v>
      </c>
      <c r="I18" s="148">
        <v>1</v>
      </c>
      <c r="J18" s="148">
        <v>1</v>
      </c>
      <c r="K18" s="148">
        <v>1</v>
      </c>
      <c r="L18" s="148">
        <v>1</v>
      </c>
      <c r="M18" s="148">
        <v>1</v>
      </c>
      <c r="N18" s="148">
        <v>1</v>
      </c>
      <c r="O18" s="148">
        <v>1</v>
      </c>
      <c r="P18" s="148">
        <v>1</v>
      </c>
      <c r="Q18" s="148">
        <v>1</v>
      </c>
      <c r="R18" s="148">
        <v>1</v>
      </c>
      <c r="S18" s="148">
        <v>1</v>
      </c>
      <c r="T18" s="148">
        <v>1</v>
      </c>
      <c r="U18" s="148">
        <v>1</v>
      </c>
      <c r="V18" s="148">
        <v>1</v>
      </c>
      <c r="W18" s="148">
        <v>1</v>
      </c>
      <c r="X18" s="149">
        <v>1</v>
      </c>
      <c r="Y18" s="149">
        <v>1</v>
      </c>
      <c r="Z18" s="149">
        <v>1</v>
      </c>
      <c r="AA18" s="149">
        <v>1</v>
      </c>
      <c r="AB18" s="149">
        <v>1</v>
      </c>
      <c r="AC18" s="149">
        <v>1</v>
      </c>
      <c r="AD18" s="149">
        <v>1</v>
      </c>
      <c r="AE18" s="149">
        <v>1</v>
      </c>
      <c r="AF18" s="149">
        <v>1</v>
      </c>
      <c r="AG18" s="149">
        <v>1</v>
      </c>
      <c r="AH18" s="149">
        <v>1</v>
      </c>
      <c r="AI18" s="149">
        <v>1</v>
      </c>
      <c r="AJ18" s="149">
        <v>1</v>
      </c>
      <c r="AK18" s="149">
        <v>1</v>
      </c>
      <c r="AL18" s="149">
        <v>1</v>
      </c>
      <c r="AM18" s="149">
        <v>1</v>
      </c>
      <c r="AN18" s="149">
        <v>1</v>
      </c>
      <c r="AO18" s="149">
        <v>1</v>
      </c>
      <c r="AP18" s="149">
        <v>1</v>
      </c>
      <c r="AQ18" s="149">
        <v>1</v>
      </c>
      <c r="AR18" s="149">
        <v>1</v>
      </c>
      <c r="AS18" s="149">
        <v>1</v>
      </c>
      <c r="AT18" s="149">
        <v>1</v>
      </c>
      <c r="AU18" s="149">
        <v>1</v>
      </c>
      <c r="AV18" s="149">
        <v>1</v>
      </c>
      <c r="AW18" s="149">
        <v>1</v>
      </c>
      <c r="AX18" s="149">
        <v>1</v>
      </c>
      <c r="AY18" s="149">
        <v>1</v>
      </c>
      <c r="AZ18" s="149">
        <v>1</v>
      </c>
      <c r="BA18" s="149">
        <v>1</v>
      </c>
      <c r="BB18" s="149">
        <v>1</v>
      </c>
      <c r="BC18" s="149">
        <v>1</v>
      </c>
    </row>
    <row r="19" spans="1:55" ht="13.9" x14ac:dyDescent="0.25">
      <c r="A19" s="123" t="s">
        <v>24</v>
      </c>
      <c r="B19" s="150">
        <f>B17*B18</f>
        <v>3147.4401530833334</v>
      </c>
      <c r="C19" s="150">
        <f t="shared" ref="C19:W19" si="9">C17*C18</f>
        <v>3423.0482313124994</v>
      </c>
      <c r="D19" s="150">
        <f t="shared" si="9"/>
        <v>3590.3265486666664</v>
      </c>
      <c r="E19" s="150">
        <f t="shared" si="9"/>
        <v>3374.2547356874998</v>
      </c>
      <c r="F19" s="150">
        <f t="shared" si="9"/>
        <v>3665.6079419166663</v>
      </c>
      <c r="G19" s="150">
        <f t="shared" si="9"/>
        <v>3883.0601871249996</v>
      </c>
      <c r="H19" s="150">
        <f t="shared" si="9"/>
        <v>3417.8681935416662</v>
      </c>
      <c r="I19" s="150">
        <f t="shared" si="9"/>
        <v>3715.8092050625</v>
      </c>
      <c r="J19" s="150">
        <f t="shared" si="9"/>
        <v>3924.8968510208333</v>
      </c>
      <c r="K19" s="150">
        <f t="shared" si="9"/>
        <v>4041.9875728749998</v>
      </c>
      <c r="L19" s="150">
        <f t="shared" si="9"/>
        <v>3579.4607702291664</v>
      </c>
      <c r="M19" s="150">
        <f t="shared" si="9"/>
        <v>3874.7092555208328</v>
      </c>
      <c r="N19" s="150">
        <f t="shared" si="9"/>
        <v>4041.9875728749998</v>
      </c>
      <c r="O19" s="150">
        <f t="shared" si="9"/>
        <v>4200.9012909791663</v>
      </c>
      <c r="P19" s="150">
        <f t="shared" si="9"/>
        <v>3725.3355542083332</v>
      </c>
      <c r="Q19" s="150">
        <f t="shared" si="9"/>
        <v>4025.2583743750001</v>
      </c>
      <c r="R19" s="150">
        <f t="shared" si="9"/>
        <v>4192.5366917291667</v>
      </c>
      <c r="S19" s="150">
        <f t="shared" si="9"/>
        <v>4363.2729234791659</v>
      </c>
      <c r="T19" s="150">
        <f t="shared" si="9"/>
        <v>3789.1497926041666</v>
      </c>
      <c r="U19" s="150">
        <f t="shared" si="9"/>
        <v>4092.1615007291666</v>
      </c>
      <c r="V19" s="150">
        <f t="shared" si="9"/>
        <v>4320.1241655833337</v>
      </c>
      <c r="W19" s="150">
        <f t="shared" si="9"/>
        <v>4492.6235236458333</v>
      </c>
      <c r="X19" s="146">
        <f>X17*X18</f>
        <v>4027.1171742083334</v>
      </c>
      <c r="Y19" s="146">
        <f t="shared" ref="Y19:BC19" si="10">Y17*Y18</f>
        <v>4337.4000699166663</v>
      </c>
      <c r="Z19" s="146">
        <f t="shared" si="10"/>
        <v>4509.8584250416661</v>
      </c>
      <c r="AA19" s="146">
        <f t="shared" si="10"/>
        <v>4673.7608338750006</v>
      </c>
      <c r="AB19" s="146">
        <f t="shared" si="10"/>
        <v>4237.3239839999997</v>
      </c>
      <c r="AC19" s="146">
        <f t="shared" si="10"/>
        <v>4551.4024746666664</v>
      </c>
      <c r="AD19" s="146">
        <f t="shared" si="10"/>
        <v>4619.6246080000001</v>
      </c>
      <c r="AE19" s="146">
        <f t="shared" si="10"/>
        <v>4756.0148373333332</v>
      </c>
      <c r="AF19" s="146">
        <f t="shared" si="10"/>
        <v>4237.3239839999997</v>
      </c>
      <c r="AG19" s="146">
        <f t="shared" si="10"/>
        <v>4551.4024746666664</v>
      </c>
      <c r="AH19" s="146">
        <f t="shared" si="10"/>
        <v>4756.0148373333332</v>
      </c>
      <c r="AI19" s="146">
        <f t="shared" si="10"/>
        <v>5321.4209653333337</v>
      </c>
      <c r="AJ19" s="146">
        <f t="shared" si="10"/>
        <v>4760.1757119999993</v>
      </c>
      <c r="AK19" s="146">
        <f t="shared" si="10"/>
        <v>5085.953285333333</v>
      </c>
      <c r="AL19" s="146">
        <f t="shared" si="10"/>
        <v>5458.9594879999995</v>
      </c>
      <c r="AM19" s="146">
        <f t="shared" si="10"/>
        <v>5839.4768800000002</v>
      </c>
      <c r="AN19" s="146">
        <f t="shared" si="10"/>
        <v>4934.4731306666663</v>
      </c>
      <c r="AO19" s="146">
        <f t="shared" si="10"/>
        <v>5266.4514880000006</v>
      </c>
      <c r="AP19" s="146">
        <f t="shared" si="10"/>
        <v>5644.5912373333331</v>
      </c>
      <c r="AQ19" s="146">
        <f t="shared" si="10"/>
        <v>6220.0483093333332</v>
      </c>
      <c r="AR19" s="146">
        <f t="shared" si="10"/>
        <v>4980.0626979166673</v>
      </c>
      <c r="AS19" s="146">
        <f t="shared" si="10"/>
        <v>5331.0151249999999</v>
      </c>
      <c r="AT19" s="146">
        <f t="shared" si="10"/>
        <v>6074.2659270833337</v>
      </c>
      <c r="AU19" s="146">
        <f t="shared" si="10"/>
        <v>6726.8696302083335</v>
      </c>
      <c r="AV19" s="146">
        <f t="shared" si="10"/>
        <v>5525.6075729166669</v>
      </c>
      <c r="AW19" s="146">
        <f t="shared" si="10"/>
        <v>5947.3652656249988</v>
      </c>
      <c r="AX19" s="146">
        <f t="shared" si="10"/>
        <v>6264.6103229166656</v>
      </c>
      <c r="AY19" s="146">
        <f t="shared" si="10"/>
        <v>6880.9472708333333</v>
      </c>
      <c r="AZ19" s="146">
        <f t="shared" si="10"/>
        <v>5921.0567888333335</v>
      </c>
      <c r="BA19" s="146">
        <f t="shared" si="10"/>
        <v>6368.5145633958336</v>
      </c>
      <c r="BB19" s="146">
        <f t="shared" si="10"/>
        <v>6735.693494020833</v>
      </c>
      <c r="BC19" s="146">
        <f t="shared" si="10"/>
        <v>7290.9066189374998</v>
      </c>
    </row>
    <row r="20" spans="1:55" ht="13.9" x14ac:dyDescent="0.25">
      <c r="A20" s="151" t="s">
        <v>5</v>
      </c>
      <c r="B20" s="152">
        <f>B19*12</f>
        <v>37769.281837000002</v>
      </c>
      <c r="C20" s="152">
        <f t="shared" ref="C20:H20" si="11">C19*12</f>
        <v>41076.578775749993</v>
      </c>
      <c r="D20" s="152">
        <f t="shared" si="11"/>
        <v>43083.918583999999</v>
      </c>
      <c r="E20" s="152">
        <f t="shared" si="11"/>
        <v>40491.056828249995</v>
      </c>
      <c r="F20" s="152">
        <f t="shared" si="11"/>
        <v>43987.295302999992</v>
      </c>
      <c r="G20" s="152">
        <f t="shared" si="11"/>
        <v>46596.722245499994</v>
      </c>
      <c r="H20" s="152">
        <f t="shared" si="11"/>
        <v>41014.418322499994</v>
      </c>
      <c r="I20" s="152">
        <f>I19*12</f>
        <v>44589.71046075</v>
      </c>
      <c r="J20" s="152">
        <f>J19*12</f>
        <v>47098.762212250003</v>
      </c>
      <c r="K20" s="152">
        <f>K19*12</f>
        <v>48503.8508745</v>
      </c>
      <c r="L20" s="152">
        <f t="shared" ref="L20:W20" si="12">L19*12</f>
        <v>42953.529242749995</v>
      </c>
      <c r="M20" s="152">
        <f t="shared" si="12"/>
        <v>46496.511066249994</v>
      </c>
      <c r="N20" s="152">
        <f t="shared" si="12"/>
        <v>48503.8508745</v>
      </c>
      <c r="O20" s="152">
        <f t="shared" si="12"/>
        <v>50410.815491749992</v>
      </c>
      <c r="P20" s="152">
        <f t="shared" si="12"/>
        <v>44704.026650499996</v>
      </c>
      <c r="Q20" s="152">
        <f t="shared" si="12"/>
        <v>48303.100492500002</v>
      </c>
      <c r="R20" s="152">
        <f t="shared" si="12"/>
        <v>50310.44030075</v>
      </c>
      <c r="S20" s="152">
        <f t="shared" si="12"/>
        <v>52359.275081749991</v>
      </c>
      <c r="T20" s="152">
        <f t="shared" si="12"/>
        <v>45469.797511249999</v>
      </c>
      <c r="U20" s="152">
        <f t="shared" si="12"/>
        <v>49105.938008750003</v>
      </c>
      <c r="V20" s="152">
        <f t="shared" si="12"/>
        <v>51841.489987000008</v>
      </c>
      <c r="W20" s="152">
        <f t="shared" si="12"/>
        <v>53911.482283749996</v>
      </c>
      <c r="X20" s="153">
        <f>X19*12</f>
        <v>48325.406090500001</v>
      </c>
      <c r="Y20" s="153">
        <f t="shared" ref="Y20:BC20" si="13">Y19*12</f>
        <v>52048.800838999996</v>
      </c>
      <c r="Z20" s="153">
        <f t="shared" si="13"/>
        <v>54118.301100499993</v>
      </c>
      <c r="AA20" s="153">
        <f t="shared" si="13"/>
        <v>56085.13000650001</v>
      </c>
      <c r="AB20" s="153">
        <f t="shared" si="13"/>
        <v>50847.887807999999</v>
      </c>
      <c r="AC20" s="153">
        <f t="shared" si="13"/>
        <v>54616.829696000001</v>
      </c>
      <c r="AD20" s="153">
        <f t="shared" si="13"/>
        <v>55435.495296000001</v>
      </c>
      <c r="AE20" s="153">
        <f t="shared" si="13"/>
        <v>57072.178048000002</v>
      </c>
      <c r="AF20" s="153">
        <f t="shared" si="13"/>
        <v>50847.887807999999</v>
      </c>
      <c r="AG20" s="153">
        <f t="shared" si="13"/>
        <v>54616.829696000001</v>
      </c>
      <c r="AH20" s="153">
        <f t="shared" si="13"/>
        <v>57072.178048000002</v>
      </c>
      <c r="AI20" s="153">
        <f t="shared" si="13"/>
        <v>63857.051584000001</v>
      </c>
      <c r="AJ20" s="153">
        <f t="shared" si="13"/>
        <v>57122.108543999988</v>
      </c>
      <c r="AK20" s="153">
        <f t="shared" si="13"/>
        <v>61031.439423999997</v>
      </c>
      <c r="AL20" s="153">
        <f t="shared" si="13"/>
        <v>65507.51385599999</v>
      </c>
      <c r="AM20" s="153">
        <f t="shared" si="13"/>
        <v>70073.722559999995</v>
      </c>
      <c r="AN20" s="153">
        <f t="shared" si="13"/>
        <v>59213.677567999999</v>
      </c>
      <c r="AO20" s="153">
        <f t="shared" si="13"/>
        <v>63197.417856000007</v>
      </c>
      <c r="AP20" s="153">
        <f t="shared" si="13"/>
        <v>67735.094847999993</v>
      </c>
      <c r="AQ20" s="153">
        <f t="shared" si="13"/>
        <v>74640.579712000006</v>
      </c>
      <c r="AR20" s="153">
        <f t="shared" si="13"/>
        <v>59760.752375000011</v>
      </c>
      <c r="AS20" s="153">
        <f t="shared" si="13"/>
        <v>63972.181499999999</v>
      </c>
      <c r="AT20" s="153">
        <f t="shared" si="13"/>
        <v>72891.191125000012</v>
      </c>
      <c r="AU20" s="153">
        <f t="shared" si="13"/>
        <v>80722.435562500003</v>
      </c>
      <c r="AV20" s="153">
        <f t="shared" si="13"/>
        <v>66307.290875000006</v>
      </c>
      <c r="AW20" s="153">
        <f t="shared" si="13"/>
        <v>71368.383187499989</v>
      </c>
      <c r="AX20" s="153">
        <f t="shared" si="13"/>
        <v>75175.323874999987</v>
      </c>
      <c r="AY20" s="153">
        <f t="shared" si="13"/>
        <v>82571.367249999996</v>
      </c>
      <c r="AZ20" s="153">
        <f t="shared" si="13"/>
        <v>71052.681466000009</v>
      </c>
      <c r="BA20" s="153">
        <f t="shared" si="13"/>
        <v>76422.17476075</v>
      </c>
      <c r="BB20" s="153">
        <f t="shared" si="13"/>
        <v>80828.321928249992</v>
      </c>
      <c r="BC20" s="153">
        <f t="shared" si="13"/>
        <v>87490.879427249994</v>
      </c>
    </row>
    <row r="21" spans="1:55" ht="13.9" x14ac:dyDescent="0.25"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</row>
    <row r="22" spans="1:55" ht="60" x14ac:dyDescent="0.25">
      <c r="A22" s="155" t="s">
        <v>259</v>
      </c>
      <c r="B22" s="156">
        <f>B20/B23</f>
        <v>23.228340613161134</v>
      </c>
      <c r="C22" s="156">
        <f>C20/B23</f>
        <v>25.262348570571952</v>
      </c>
      <c r="D22" s="156">
        <f>D20/B23</f>
        <v>26.496874897908977</v>
      </c>
      <c r="E22" s="156">
        <f>E20/B23</f>
        <v>24.902248971863465</v>
      </c>
      <c r="F22" s="156">
        <f>F20/B23</f>
        <v>27.052457135916352</v>
      </c>
      <c r="G22" s="156">
        <f>G20/B23</f>
        <v>28.657270753690032</v>
      </c>
      <c r="H22" s="156">
        <f>H20/B23</f>
        <v>25.224119509532592</v>
      </c>
      <c r="I22" s="156">
        <f>I20/B23</f>
        <v>27.422946162822878</v>
      </c>
      <c r="J22" s="156">
        <f>J20/B23</f>
        <v>28.96602842081796</v>
      </c>
      <c r="K22" s="156">
        <f>K20/B23</f>
        <v>29.830166589483394</v>
      </c>
      <c r="L22" s="156">
        <f>L20/B23</f>
        <v>26.416684651137757</v>
      </c>
      <c r="M22" s="156">
        <f>M20/B23</f>
        <v>28.595640262146368</v>
      </c>
      <c r="N22" s="156">
        <f>N20/B23</f>
        <v>29.830166589483394</v>
      </c>
      <c r="O22" s="156">
        <f>O20/B23</f>
        <v>31.002961557041814</v>
      </c>
      <c r="P22" s="156">
        <f>P20/B23</f>
        <v>27.493251322570725</v>
      </c>
      <c r="Q22" s="156">
        <f>Q20/B23</f>
        <v>29.706703869926201</v>
      </c>
      <c r="R22" s="156">
        <f>R20/B23</f>
        <v>30.941230197263224</v>
      </c>
      <c r="S22" s="156">
        <f>S20/B23</f>
        <v>32.201276188038122</v>
      </c>
      <c r="T22" s="156">
        <f>T20/B23</f>
        <v>27.964205111469862</v>
      </c>
      <c r="U22" s="156">
        <f>U20/B23</f>
        <v>30.200453879920051</v>
      </c>
      <c r="V22" s="156">
        <f>V20/B23</f>
        <v>31.88283517035671</v>
      </c>
      <c r="W22" s="156">
        <f>W20/B23</f>
        <v>33.155893163437881</v>
      </c>
      <c r="X22" s="156">
        <f>X20/B23</f>
        <v>29.720421949877</v>
      </c>
      <c r="Y22" s="156">
        <f>Y20/B23</f>
        <v>32.010332619311193</v>
      </c>
      <c r="Z22" s="156">
        <f>Z20/B23</f>
        <v>33.283088007687574</v>
      </c>
      <c r="AA22" s="156">
        <f>AA20/B23</f>
        <v>34.492699880996319</v>
      </c>
      <c r="AB22" s="156">
        <f>AB20/B23</f>
        <v>31.271763719557196</v>
      </c>
      <c r="AC22" s="156">
        <f>AC20/B23</f>
        <v>33.589686159901596</v>
      </c>
      <c r="AD22" s="156">
        <f>AD20/B23</f>
        <v>34.09317053874539</v>
      </c>
      <c r="AE22" s="156">
        <f>AE20/B23</f>
        <v>35.099740496924973</v>
      </c>
      <c r="AF22" s="156">
        <f>AF20/B23</f>
        <v>31.271763719557196</v>
      </c>
      <c r="AG22" s="156">
        <f>AG20/B23</f>
        <v>33.589686159901596</v>
      </c>
      <c r="AH22" s="156">
        <f>AH20/B23</f>
        <v>35.099740496924973</v>
      </c>
      <c r="AI22" s="156">
        <f>AI20/B23</f>
        <v>39.272479448954492</v>
      </c>
      <c r="AJ22" s="156">
        <f>AJ20/B23</f>
        <v>35.130448059040582</v>
      </c>
      <c r="AK22" s="156">
        <f>AK20/B23</f>
        <v>37.534710592865927</v>
      </c>
      <c r="AL22" s="156">
        <f>AL20/B23</f>
        <v>40.287523896678962</v>
      </c>
      <c r="AM22" s="156">
        <f>AM20/B23</f>
        <v>43.095770332103321</v>
      </c>
      <c r="AN22" s="156">
        <f>AN20/B23</f>
        <v>36.416775872078723</v>
      </c>
      <c r="AO22" s="156">
        <f>AO20/B23</f>
        <v>38.866800649446496</v>
      </c>
      <c r="AP22" s="156">
        <f>AP20/B23</f>
        <v>41.657499906519064</v>
      </c>
      <c r="AQ22" s="156">
        <f>AQ20/B23</f>
        <v>45.904415567035677</v>
      </c>
      <c r="AR22" s="156">
        <f>AR20/B23</f>
        <v>36.753230242927437</v>
      </c>
      <c r="AS22" s="156">
        <f>AS20/B23</f>
        <v>39.343285055350556</v>
      </c>
      <c r="AT22" s="156">
        <f>AT20/B23</f>
        <v>44.828530827183279</v>
      </c>
      <c r="AU22" s="156">
        <f>AU20/B23</f>
        <v>49.644794318880692</v>
      </c>
      <c r="AV22" s="156">
        <f>AV20/B23</f>
        <v>40.779391682041826</v>
      </c>
      <c r="AW22" s="156">
        <f>AW20/B23</f>
        <v>43.891994580258299</v>
      </c>
      <c r="AX22" s="156">
        <f>AX20/B23</f>
        <v>46.233286515990152</v>
      </c>
      <c r="AY22" s="156">
        <f>AY20/B23</f>
        <v>50.781898677736777</v>
      </c>
      <c r="AZ22" s="156">
        <f>AZ20/B23</f>
        <v>43.697836079950804</v>
      </c>
      <c r="BA22" s="156">
        <f>BA20/B23</f>
        <v>47.000107478936037</v>
      </c>
      <c r="BB22" s="157">
        <f>BB20/B23</f>
        <v>49.709915085024598</v>
      </c>
      <c r="BC22" s="157">
        <f>BC20/B23</f>
        <v>53.807428922047968</v>
      </c>
    </row>
    <row r="23" spans="1:55" ht="13.9" x14ac:dyDescent="0.25">
      <c r="A23" s="158" t="s">
        <v>77</v>
      </c>
      <c r="B23" s="159">
        <v>1626</v>
      </c>
      <c r="C23" s="160"/>
      <c r="D23" s="160"/>
      <c r="E23" s="161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</row>
    <row r="24" spans="1:55" ht="13.9" x14ac:dyDescent="0.25">
      <c r="A24" s="22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</row>
    <row r="25" spans="1:55" ht="13.9" x14ac:dyDescent="0.25"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</row>
    <row r="26" spans="1:55" ht="13.9" x14ac:dyDescent="0.25">
      <c r="A26" s="120" t="s">
        <v>62</v>
      </c>
    </row>
    <row r="27" spans="1:55" s="20" customFormat="1" ht="65.25" customHeight="1" x14ac:dyDescent="0.25">
      <c r="A27" s="31" t="s">
        <v>63</v>
      </c>
      <c r="B27" s="136" t="s">
        <v>57</v>
      </c>
      <c r="C27" s="136" t="s">
        <v>58</v>
      </c>
      <c r="D27" s="136" t="s">
        <v>93</v>
      </c>
      <c r="E27" s="137" t="s">
        <v>59</v>
      </c>
      <c r="F27" s="137" t="s">
        <v>60</v>
      </c>
      <c r="G27" s="137" t="s">
        <v>94</v>
      </c>
      <c r="H27" s="136" t="s">
        <v>95</v>
      </c>
      <c r="I27" s="136" t="s">
        <v>96</v>
      </c>
      <c r="J27" s="136" t="s">
        <v>97</v>
      </c>
      <c r="K27" s="136" t="s">
        <v>98</v>
      </c>
      <c r="L27" s="137" t="s">
        <v>76</v>
      </c>
      <c r="M27" s="137" t="s">
        <v>75</v>
      </c>
      <c r="N27" s="137" t="s">
        <v>74</v>
      </c>
      <c r="O27" s="137" t="s">
        <v>99</v>
      </c>
      <c r="P27" s="136" t="s">
        <v>73</v>
      </c>
      <c r="Q27" s="136" t="s">
        <v>72</v>
      </c>
      <c r="R27" s="136" t="s">
        <v>71</v>
      </c>
      <c r="S27" s="136" t="s">
        <v>100</v>
      </c>
      <c r="T27" s="137" t="s">
        <v>68</v>
      </c>
      <c r="U27" s="137" t="s">
        <v>69</v>
      </c>
      <c r="V27" s="137" t="s">
        <v>70</v>
      </c>
      <c r="W27" s="137" t="s">
        <v>101</v>
      </c>
      <c r="X27" s="136" t="s">
        <v>6</v>
      </c>
      <c r="Y27" s="136" t="s">
        <v>7</v>
      </c>
      <c r="Z27" s="136" t="s">
        <v>8</v>
      </c>
      <c r="AA27" s="136" t="s">
        <v>79</v>
      </c>
      <c r="AB27" s="137" t="s">
        <v>80</v>
      </c>
      <c r="AC27" s="137" t="s">
        <v>81</v>
      </c>
      <c r="AD27" s="137" t="s">
        <v>82</v>
      </c>
      <c r="AE27" s="137" t="s">
        <v>83</v>
      </c>
      <c r="AF27" s="137" t="s">
        <v>84</v>
      </c>
      <c r="AG27" s="137" t="s">
        <v>85</v>
      </c>
      <c r="AH27" s="137" t="s">
        <v>86</v>
      </c>
      <c r="AI27" s="137" t="s">
        <v>87</v>
      </c>
      <c r="AJ27" s="136" t="s">
        <v>9</v>
      </c>
      <c r="AK27" s="136" t="s">
        <v>10</v>
      </c>
      <c r="AL27" s="136" t="s">
        <v>11</v>
      </c>
      <c r="AM27" s="136" t="s">
        <v>88</v>
      </c>
      <c r="AN27" s="137" t="s">
        <v>12</v>
      </c>
      <c r="AO27" s="137" t="s">
        <v>13</v>
      </c>
      <c r="AP27" s="137" t="s">
        <v>14</v>
      </c>
      <c r="AQ27" s="137" t="s">
        <v>89</v>
      </c>
      <c r="AR27" s="136" t="s">
        <v>15</v>
      </c>
      <c r="AS27" s="136" t="s">
        <v>16</v>
      </c>
      <c r="AT27" s="136" t="s">
        <v>17</v>
      </c>
      <c r="AU27" s="136" t="s">
        <v>90</v>
      </c>
      <c r="AV27" s="137" t="s">
        <v>18</v>
      </c>
      <c r="AW27" s="137" t="s">
        <v>19</v>
      </c>
      <c r="AX27" s="137" t="s">
        <v>20</v>
      </c>
      <c r="AY27" s="137" t="s">
        <v>91</v>
      </c>
      <c r="AZ27" s="136" t="s">
        <v>21</v>
      </c>
      <c r="BA27" s="136" t="s">
        <v>22</v>
      </c>
      <c r="BB27" s="136" t="s">
        <v>23</v>
      </c>
      <c r="BC27" s="136" t="s">
        <v>92</v>
      </c>
    </row>
    <row r="28" spans="1:55" ht="13.9" x14ac:dyDescent="0.25">
      <c r="A28" s="123" t="s">
        <v>25</v>
      </c>
      <c r="B28" s="162">
        <f>'TVL-Tabelle'!C21</f>
        <v>2302.84</v>
      </c>
      <c r="C28" s="162">
        <f>'TVL-Tabelle'!D21</f>
        <v>2504.4899999999998</v>
      </c>
      <c r="D28" s="162">
        <f>'TVL-Tabelle'!F21</f>
        <v>2626.88</v>
      </c>
      <c r="E28" s="162">
        <f>'TVL-Tabelle'!C19</f>
        <v>2468.79</v>
      </c>
      <c r="F28" s="162">
        <f>'TVL-Tabelle'!D19</f>
        <v>2681.96</v>
      </c>
      <c r="G28" s="162">
        <f>'TVL-Tabelle'!F19</f>
        <v>2841.06</v>
      </c>
      <c r="H28" s="162">
        <f>'TVL-Tabelle'!C18</f>
        <v>2500.6999999999998</v>
      </c>
      <c r="I28" s="162">
        <f>'TVL-Tabelle'!D18</f>
        <v>2718.69</v>
      </c>
      <c r="J28" s="162">
        <f>'TVL-Tabelle'!E18</f>
        <v>2871.67</v>
      </c>
      <c r="K28" s="162">
        <f>'TVL-Tabelle'!F18</f>
        <v>2957.34</v>
      </c>
      <c r="L28" s="162">
        <f>'TVL-Tabelle'!C17</f>
        <v>2618.9299999999998</v>
      </c>
      <c r="M28" s="162">
        <f>'TVL-Tabelle'!D17</f>
        <v>2834.95</v>
      </c>
      <c r="N28" s="162">
        <f>'TVL-Tabelle'!E17</f>
        <v>2957.34</v>
      </c>
      <c r="O28" s="162">
        <f>'TVL-Tabelle'!F17</f>
        <v>3073.61</v>
      </c>
      <c r="P28" s="162">
        <f>'TVL-Tabelle'!C16</f>
        <v>2725.66</v>
      </c>
      <c r="Q28" s="162">
        <f>'TVL-Tabelle'!D16</f>
        <v>2945.1</v>
      </c>
      <c r="R28" s="162">
        <f>'TVL-Tabelle'!E16</f>
        <v>3067.49</v>
      </c>
      <c r="S28" s="162">
        <f>'TVL-Tabelle'!F16</f>
        <v>3192.41</v>
      </c>
      <c r="T28" s="162">
        <f>'TVL-Tabelle'!C15</f>
        <v>2772.35</v>
      </c>
      <c r="U28" s="162">
        <f>'TVL-Tabelle'!D15</f>
        <v>2994.05</v>
      </c>
      <c r="V28" s="162">
        <f>'TVL-Tabelle'!E15</f>
        <v>3160.84</v>
      </c>
      <c r="W28" s="162">
        <f>'TVL-Tabelle'!F15</f>
        <v>3287.05</v>
      </c>
      <c r="X28" s="162">
        <f>'TVL-Tabelle'!C14</f>
        <v>2946.46</v>
      </c>
      <c r="Y28" s="162">
        <f>'TVL-Tabelle'!D14</f>
        <v>3173.48</v>
      </c>
      <c r="Z28" s="162">
        <f>'TVL-Tabelle'!E14</f>
        <v>3299.66</v>
      </c>
      <c r="AA28" s="162">
        <f>'TVL-Tabelle'!F14</f>
        <v>3419.58</v>
      </c>
      <c r="AB28" s="162">
        <f>'TVL-Tabelle'!C13</f>
        <v>3136.59</v>
      </c>
      <c r="AC28" s="162">
        <f>'TVL-Tabelle'!D13</f>
        <v>3369.08</v>
      </c>
      <c r="AD28" s="162">
        <f>'TVL-Tabelle'!E13</f>
        <v>3419.58</v>
      </c>
      <c r="AE28" s="162">
        <f>'TVL-Tabelle'!F13</f>
        <v>3520.54</v>
      </c>
      <c r="AF28" s="162">
        <f>'TVL-Tabelle'!C12</f>
        <v>3136.59</v>
      </c>
      <c r="AG28" s="162">
        <f>'TVL-Tabelle'!D12</f>
        <v>3369.08</v>
      </c>
      <c r="AH28" s="162">
        <f>'TVL-Tabelle'!E12</f>
        <v>3520.54</v>
      </c>
      <c r="AI28" s="162">
        <f>'TVL-Tabelle'!F12</f>
        <v>3939.07</v>
      </c>
      <c r="AJ28" s="162">
        <f>'TVL-Tabelle'!C11</f>
        <v>3523.62</v>
      </c>
      <c r="AK28" s="162">
        <f>'TVL-Tabelle'!D11</f>
        <v>3764.77</v>
      </c>
      <c r="AL28" s="162">
        <f>'TVL-Tabelle'!E11</f>
        <v>4040.88</v>
      </c>
      <c r="AM28" s="162">
        <f>'TVL-Tabelle'!F11</f>
        <v>4322.55</v>
      </c>
      <c r="AN28" s="162">
        <f>'TVL-Tabelle'!C10</f>
        <v>3652.64</v>
      </c>
      <c r="AO28" s="162">
        <f>'TVL-Tabelle'!D10</f>
        <v>3898.38</v>
      </c>
      <c r="AP28" s="162">
        <f>'TVL-Tabelle'!E10</f>
        <v>4178.29</v>
      </c>
      <c r="AQ28" s="162">
        <f>'TVL-Tabelle'!F10</f>
        <v>4604.26</v>
      </c>
      <c r="AR28" s="162">
        <f>'TVL-Tabelle'!C9</f>
        <v>3774.86</v>
      </c>
      <c r="AS28" s="162">
        <f>'TVL-Tabelle'!D9</f>
        <v>4040.88</v>
      </c>
      <c r="AT28" s="162">
        <f>'TVL-Tabelle'!E9</f>
        <v>4604.26</v>
      </c>
      <c r="AU28" s="162">
        <f>'TVL-Tabelle'!F9</f>
        <v>5098.93</v>
      </c>
      <c r="AV28" s="162">
        <f>'TVL-Tabelle'!C8</f>
        <v>4188.38</v>
      </c>
      <c r="AW28" s="162">
        <f>'TVL-Tabelle'!D8</f>
        <v>4508.07</v>
      </c>
      <c r="AX28" s="162">
        <f>'TVL-Tabelle'!E8</f>
        <v>4748.54</v>
      </c>
      <c r="AY28" s="162">
        <f>'TVL-Tabelle'!F8</f>
        <v>5215.72</v>
      </c>
      <c r="AZ28" s="162">
        <f>'TVL-Tabelle'!C6</f>
        <v>4542.6400000000003</v>
      </c>
      <c r="BA28" s="162">
        <f>'TVL-Tabelle'!D6</f>
        <v>4885.93</v>
      </c>
      <c r="BB28" s="162">
        <f>'TVL-Tabelle'!E6</f>
        <v>5167.63</v>
      </c>
      <c r="BC28" s="162">
        <f>'TVL-Tabelle'!F6</f>
        <v>5593.59</v>
      </c>
    </row>
    <row r="29" spans="1:55" ht="13.9" x14ac:dyDescent="0.25">
      <c r="A29" s="123" t="s">
        <v>1</v>
      </c>
      <c r="B29" s="142">
        <v>95</v>
      </c>
      <c r="C29" s="142">
        <v>95</v>
      </c>
      <c r="D29" s="142">
        <v>95</v>
      </c>
      <c r="E29" s="142">
        <v>95</v>
      </c>
      <c r="F29" s="142">
        <v>95</v>
      </c>
      <c r="G29" s="142">
        <v>95</v>
      </c>
      <c r="H29" s="142">
        <v>95</v>
      </c>
      <c r="I29" s="142">
        <v>95</v>
      </c>
      <c r="J29" s="142">
        <v>95</v>
      </c>
      <c r="K29" s="142">
        <v>95</v>
      </c>
      <c r="L29" s="142">
        <v>95</v>
      </c>
      <c r="M29" s="142">
        <v>95</v>
      </c>
      <c r="N29" s="142">
        <v>95</v>
      </c>
      <c r="O29" s="142">
        <v>95</v>
      </c>
      <c r="P29" s="142">
        <v>95</v>
      </c>
      <c r="Q29" s="142">
        <v>95</v>
      </c>
      <c r="R29" s="142">
        <v>95</v>
      </c>
      <c r="S29" s="142">
        <v>95</v>
      </c>
      <c r="T29" s="142">
        <v>95</v>
      </c>
      <c r="U29" s="142">
        <v>95</v>
      </c>
      <c r="V29" s="142">
        <v>95</v>
      </c>
      <c r="W29" s="142">
        <v>95</v>
      </c>
      <c r="X29" s="142">
        <v>95</v>
      </c>
      <c r="Y29" s="142">
        <v>95</v>
      </c>
      <c r="Z29" s="142">
        <v>95</v>
      </c>
      <c r="AA29" s="142">
        <v>95</v>
      </c>
      <c r="AB29" s="122">
        <v>80</v>
      </c>
      <c r="AC29" s="122">
        <v>80</v>
      </c>
      <c r="AD29" s="122">
        <v>80</v>
      </c>
      <c r="AE29" s="122">
        <v>80</v>
      </c>
      <c r="AF29" s="122">
        <v>80</v>
      </c>
      <c r="AG29" s="122">
        <v>80</v>
      </c>
      <c r="AH29" s="122">
        <v>80</v>
      </c>
      <c r="AI29" s="122">
        <v>80</v>
      </c>
      <c r="AJ29" s="122">
        <v>80</v>
      </c>
      <c r="AK29" s="122">
        <v>80</v>
      </c>
      <c r="AL29" s="122">
        <v>80</v>
      </c>
      <c r="AM29" s="122">
        <v>80</v>
      </c>
      <c r="AN29" s="122">
        <v>80</v>
      </c>
      <c r="AO29" s="122">
        <v>80</v>
      </c>
      <c r="AP29" s="122">
        <v>80</v>
      </c>
      <c r="AQ29" s="122">
        <v>80</v>
      </c>
      <c r="AR29" s="122">
        <v>50</v>
      </c>
      <c r="AS29" s="122">
        <v>50</v>
      </c>
      <c r="AT29" s="122">
        <v>50</v>
      </c>
      <c r="AU29" s="122">
        <v>50</v>
      </c>
      <c r="AV29" s="122">
        <v>50</v>
      </c>
      <c r="AW29" s="122">
        <v>50</v>
      </c>
      <c r="AX29" s="122">
        <v>50</v>
      </c>
      <c r="AY29" s="122">
        <v>50</v>
      </c>
      <c r="AZ29" s="122">
        <v>35</v>
      </c>
      <c r="BA29" s="122">
        <v>35</v>
      </c>
      <c r="BB29" s="122">
        <v>35</v>
      </c>
      <c r="BC29" s="122">
        <v>35</v>
      </c>
    </row>
    <row r="30" spans="1:55" ht="13.9" x14ac:dyDescent="0.25">
      <c r="A30" s="123" t="s">
        <v>2</v>
      </c>
      <c r="B30" s="144">
        <f>B28*B29/100</f>
        <v>2187.6980000000003</v>
      </c>
      <c r="C30" s="144">
        <f t="shared" ref="C30:W30" si="14">C28*C29/100</f>
        <v>2379.2655</v>
      </c>
      <c r="D30" s="144">
        <f t="shared" si="14"/>
        <v>2495.5360000000001</v>
      </c>
      <c r="E30" s="144">
        <f t="shared" si="14"/>
        <v>2345.3505</v>
      </c>
      <c r="F30" s="144">
        <f t="shared" si="14"/>
        <v>2547.8620000000001</v>
      </c>
      <c r="G30" s="144">
        <f t="shared" si="14"/>
        <v>2699.0070000000001</v>
      </c>
      <c r="H30" s="144">
        <f>H28*H29/100</f>
        <v>2375.6649999999995</v>
      </c>
      <c r="I30" s="144">
        <f t="shared" si="14"/>
        <v>2582.7555000000002</v>
      </c>
      <c r="J30" s="144">
        <f t="shared" si="14"/>
        <v>2728.0865000000003</v>
      </c>
      <c r="K30" s="144">
        <f t="shared" si="14"/>
        <v>2809.473</v>
      </c>
      <c r="L30" s="144">
        <f>L28*L29/100</f>
        <v>2487.9834999999998</v>
      </c>
      <c r="M30" s="144">
        <f t="shared" si="14"/>
        <v>2693.2024999999999</v>
      </c>
      <c r="N30" s="144">
        <f t="shared" si="14"/>
        <v>2809.473</v>
      </c>
      <c r="O30" s="144">
        <f t="shared" si="14"/>
        <v>2919.9295000000002</v>
      </c>
      <c r="P30" s="144">
        <f t="shared" si="14"/>
        <v>2589.377</v>
      </c>
      <c r="Q30" s="144">
        <f t="shared" si="14"/>
        <v>2797.8449999999998</v>
      </c>
      <c r="R30" s="144">
        <f t="shared" si="14"/>
        <v>2914.1154999999999</v>
      </c>
      <c r="S30" s="144">
        <f t="shared" si="14"/>
        <v>3032.7895000000003</v>
      </c>
      <c r="T30" s="144">
        <f t="shared" si="14"/>
        <v>2633.7325000000001</v>
      </c>
      <c r="U30" s="144">
        <f t="shared" si="14"/>
        <v>2844.3474999999999</v>
      </c>
      <c r="V30" s="144">
        <f t="shared" si="14"/>
        <v>3002.7979999999998</v>
      </c>
      <c r="W30" s="144">
        <f t="shared" si="14"/>
        <v>3122.6975000000002</v>
      </c>
      <c r="X30" s="145">
        <f>(X28*X29)/100</f>
        <v>2799.1370000000002</v>
      </c>
      <c r="Y30" s="145">
        <f t="shared" ref="Y30:BC30" si="15">(Y28*Y29)/100</f>
        <v>3014.8059999999996</v>
      </c>
      <c r="Z30" s="145">
        <f t="shared" si="15"/>
        <v>3134.6770000000001</v>
      </c>
      <c r="AA30" s="145">
        <f t="shared" si="15"/>
        <v>3248.6009999999997</v>
      </c>
      <c r="AB30" s="145">
        <f t="shared" si="15"/>
        <v>2509.2719999999999</v>
      </c>
      <c r="AC30" s="145">
        <f t="shared" si="15"/>
        <v>2695.2640000000001</v>
      </c>
      <c r="AD30" s="145">
        <f t="shared" si="15"/>
        <v>2735.6640000000002</v>
      </c>
      <c r="AE30" s="145">
        <f t="shared" si="15"/>
        <v>2816.4320000000002</v>
      </c>
      <c r="AF30" s="145">
        <f t="shared" si="15"/>
        <v>2509.2719999999999</v>
      </c>
      <c r="AG30" s="145">
        <f t="shared" si="15"/>
        <v>2695.2640000000001</v>
      </c>
      <c r="AH30" s="145">
        <f t="shared" si="15"/>
        <v>2816.4320000000002</v>
      </c>
      <c r="AI30" s="145">
        <f t="shared" si="15"/>
        <v>3151.2560000000003</v>
      </c>
      <c r="AJ30" s="145">
        <f t="shared" si="15"/>
        <v>2818.8959999999997</v>
      </c>
      <c r="AK30" s="145">
        <f t="shared" si="15"/>
        <v>3011.8159999999998</v>
      </c>
      <c r="AL30" s="145">
        <f t="shared" si="15"/>
        <v>3232.7040000000002</v>
      </c>
      <c r="AM30" s="145">
        <f t="shared" si="15"/>
        <v>3458.04</v>
      </c>
      <c r="AN30" s="145">
        <f t="shared" si="15"/>
        <v>2922.1120000000001</v>
      </c>
      <c r="AO30" s="145">
        <f t="shared" si="15"/>
        <v>3118.7040000000002</v>
      </c>
      <c r="AP30" s="145">
        <f t="shared" si="15"/>
        <v>3342.6320000000001</v>
      </c>
      <c r="AQ30" s="145">
        <f t="shared" si="15"/>
        <v>3683.4080000000004</v>
      </c>
      <c r="AR30" s="145">
        <f t="shared" si="15"/>
        <v>1887.43</v>
      </c>
      <c r="AS30" s="145">
        <f t="shared" si="15"/>
        <v>2020.44</v>
      </c>
      <c r="AT30" s="145">
        <f t="shared" si="15"/>
        <v>2302.13</v>
      </c>
      <c r="AU30" s="145">
        <f t="shared" si="15"/>
        <v>2549.4650000000001</v>
      </c>
      <c r="AV30" s="145">
        <f t="shared" si="15"/>
        <v>2094.19</v>
      </c>
      <c r="AW30" s="145">
        <f t="shared" si="15"/>
        <v>2254.0349999999999</v>
      </c>
      <c r="AX30" s="145">
        <f t="shared" si="15"/>
        <v>2374.27</v>
      </c>
      <c r="AY30" s="145">
        <f t="shared" si="15"/>
        <v>2607.86</v>
      </c>
      <c r="AZ30" s="145">
        <f t="shared" si="15"/>
        <v>1589.9240000000002</v>
      </c>
      <c r="BA30" s="145">
        <f t="shared" si="15"/>
        <v>1710.0755000000001</v>
      </c>
      <c r="BB30" s="145">
        <f t="shared" si="15"/>
        <v>1808.6705000000002</v>
      </c>
      <c r="BC30" s="145">
        <f t="shared" si="15"/>
        <v>1957.7565</v>
      </c>
    </row>
    <row r="31" spans="1:55" ht="13.9" x14ac:dyDescent="0.25">
      <c r="A31" s="123" t="s">
        <v>3</v>
      </c>
      <c r="B31" s="144">
        <f>B30/12</f>
        <v>182.30816666666669</v>
      </c>
      <c r="C31" s="144">
        <f t="shared" ref="C31:W31" si="16">C30/12</f>
        <v>198.27212499999999</v>
      </c>
      <c r="D31" s="144">
        <f t="shared" si="16"/>
        <v>207.96133333333333</v>
      </c>
      <c r="E31" s="144">
        <f t="shared" si="16"/>
        <v>195.445875</v>
      </c>
      <c r="F31" s="144">
        <f t="shared" si="16"/>
        <v>212.32183333333333</v>
      </c>
      <c r="G31" s="144">
        <f t="shared" si="16"/>
        <v>224.91725</v>
      </c>
      <c r="H31" s="144">
        <f t="shared" si="16"/>
        <v>197.9720833333333</v>
      </c>
      <c r="I31" s="144">
        <f t="shared" si="16"/>
        <v>215.22962500000003</v>
      </c>
      <c r="J31" s="144">
        <f t="shared" si="16"/>
        <v>227.3405416666667</v>
      </c>
      <c r="K31" s="144">
        <f t="shared" si="16"/>
        <v>234.12275</v>
      </c>
      <c r="L31" s="144">
        <f t="shared" si="16"/>
        <v>207.33195833333332</v>
      </c>
      <c r="M31" s="144">
        <f t="shared" si="16"/>
        <v>224.43354166666666</v>
      </c>
      <c r="N31" s="144">
        <f t="shared" si="16"/>
        <v>234.12275</v>
      </c>
      <c r="O31" s="144">
        <f t="shared" si="16"/>
        <v>243.32745833333334</v>
      </c>
      <c r="P31" s="144">
        <f t="shared" si="16"/>
        <v>215.78141666666667</v>
      </c>
      <c r="Q31" s="144">
        <f t="shared" si="16"/>
        <v>233.15374999999997</v>
      </c>
      <c r="R31" s="144">
        <f t="shared" si="16"/>
        <v>242.84295833333331</v>
      </c>
      <c r="S31" s="144">
        <f t="shared" si="16"/>
        <v>252.73245833333337</v>
      </c>
      <c r="T31" s="144">
        <f t="shared" si="16"/>
        <v>219.47770833333334</v>
      </c>
      <c r="U31" s="144">
        <f t="shared" si="16"/>
        <v>237.02895833333332</v>
      </c>
      <c r="V31" s="144">
        <f t="shared" si="16"/>
        <v>250.23316666666665</v>
      </c>
      <c r="W31" s="144">
        <f t="shared" si="16"/>
        <v>260.2247916666667</v>
      </c>
      <c r="X31" s="146">
        <f>X30/12</f>
        <v>233.26141666666669</v>
      </c>
      <c r="Y31" s="146">
        <f t="shared" ref="Y31:BC31" si="17">Y30/12</f>
        <v>251.23383333333331</v>
      </c>
      <c r="Z31" s="146">
        <f t="shared" si="17"/>
        <v>261.22308333333336</v>
      </c>
      <c r="AA31" s="146">
        <f t="shared" si="17"/>
        <v>270.71674999999999</v>
      </c>
      <c r="AB31" s="146">
        <f t="shared" si="17"/>
        <v>209.10599999999999</v>
      </c>
      <c r="AC31" s="146">
        <f t="shared" si="17"/>
        <v>224.60533333333333</v>
      </c>
      <c r="AD31" s="146">
        <f t="shared" si="17"/>
        <v>227.97200000000001</v>
      </c>
      <c r="AE31" s="146">
        <f t="shared" si="17"/>
        <v>234.70266666666669</v>
      </c>
      <c r="AF31" s="146">
        <f t="shared" si="17"/>
        <v>209.10599999999999</v>
      </c>
      <c r="AG31" s="146">
        <f t="shared" si="17"/>
        <v>224.60533333333333</v>
      </c>
      <c r="AH31" s="146">
        <f t="shared" si="17"/>
        <v>234.70266666666669</v>
      </c>
      <c r="AI31" s="146">
        <f t="shared" si="17"/>
        <v>262.60466666666667</v>
      </c>
      <c r="AJ31" s="146">
        <f t="shared" si="17"/>
        <v>234.90799999999999</v>
      </c>
      <c r="AK31" s="146">
        <f t="shared" si="17"/>
        <v>250.98466666666664</v>
      </c>
      <c r="AL31" s="146">
        <f t="shared" si="17"/>
        <v>269.392</v>
      </c>
      <c r="AM31" s="146">
        <f t="shared" si="17"/>
        <v>288.17</v>
      </c>
      <c r="AN31" s="146">
        <f t="shared" si="17"/>
        <v>243.50933333333333</v>
      </c>
      <c r="AO31" s="146">
        <f t="shared" si="17"/>
        <v>259.892</v>
      </c>
      <c r="AP31" s="146">
        <f t="shared" si="17"/>
        <v>278.55266666666665</v>
      </c>
      <c r="AQ31" s="146">
        <f t="shared" si="17"/>
        <v>306.95066666666668</v>
      </c>
      <c r="AR31" s="146">
        <f t="shared" si="17"/>
        <v>157.28583333333333</v>
      </c>
      <c r="AS31" s="146">
        <f t="shared" si="17"/>
        <v>168.37</v>
      </c>
      <c r="AT31" s="146">
        <f t="shared" si="17"/>
        <v>191.84416666666667</v>
      </c>
      <c r="AU31" s="146">
        <f t="shared" si="17"/>
        <v>212.45541666666668</v>
      </c>
      <c r="AV31" s="146">
        <f t="shared" si="17"/>
        <v>174.51583333333335</v>
      </c>
      <c r="AW31" s="146">
        <f t="shared" si="17"/>
        <v>187.83624999999998</v>
      </c>
      <c r="AX31" s="146">
        <f t="shared" si="17"/>
        <v>197.85583333333332</v>
      </c>
      <c r="AY31" s="146">
        <f t="shared" si="17"/>
        <v>217.32166666666669</v>
      </c>
      <c r="AZ31" s="146">
        <f t="shared" si="17"/>
        <v>132.49366666666668</v>
      </c>
      <c r="BA31" s="146">
        <f t="shared" si="17"/>
        <v>142.50629166666667</v>
      </c>
      <c r="BB31" s="146">
        <f t="shared" si="17"/>
        <v>150.72254166666667</v>
      </c>
      <c r="BC31" s="146">
        <f t="shared" si="17"/>
        <v>163.14637500000001</v>
      </c>
    </row>
    <row r="32" spans="1:55" ht="13.9" x14ac:dyDescent="0.25">
      <c r="A32" s="123" t="s">
        <v>4</v>
      </c>
      <c r="B32" s="144">
        <f>B28+B31</f>
        <v>2485.1481666666668</v>
      </c>
      <c r="C32" s="144">
        <f t="shared" ref="C32:W32" si="18">C28+C31</f>
        <v>2702.7621249999997</v>
      </c>
      <c r="D32" s="144">
        <f t="shared" si="18"/>
        <v>2834.8413333333333</v>
      </c>
      <c r="E32" s="144">
        <f t="shared" si="18"/>
        <v>2664.2358749999999</v>
      </c>
      <c r="F32" s="144">
        <f t="shared" si="18"/>
        <v>2894.2818333333335</v>
      </c>
      <c r="G32" s="144">
        <f t="shared" si="18"/>
        <v>3065.9772499999999</v>
      </c>
      <c r="H32" s="144">
        <f t="shared" si="18"/>
        <v>2698.6720833333329</v>
      </c>
      <c r="I32" s="144">
        <f t="shared" si="18"/>
        <v>2933.919625</v>
      </c>
      <c r="J32" s="144">
        <f t="shared" si="18"/>
        <v>3099.0105416666665</v>
      </c>
      <c r="K32" s="144">
        <f t="shared" si="18"/>
        <v>3191.4627500000001</v>
      </c>
      <c r="L32" s="144">
        <f t="shared" si="18"/>
        <v>2826.261958333333</v>
      </c>
      <c r="M32" s="144">
        <f t="shared" si="18"/>
        <v>3059.3835416666666</v>
      </c>
      <c r="N32" s="144">
        <f t="shared" si="18"/>
        <v>3191.4627500000001</v>
      </c>
      <c r="O32" s="144">
        <f t="shared" si="18"/>
        <v>3316.9374583333333</v>
      </c>
      <c r="P32" s="144">
        <f t="shared" si="18"/>
        <v>2941.4414166666666</v>
      </c>
      <c r="Q32" s="144">
        <f t="shared" si="18"/>
        <v>3178.2537499999999</v>
      </c>
      <c r="R32" s="144">
        <f t="shared" si="18"/>
        <v>3310.332958333333</v>
      </c>
      <c r="S32" s="144">
        <f t="shared" si="18"/>
        <v>3445.1424583333333</v>
      </c>
      <c r="T32" s="144">
        <f t="shared" si="18"/>
        <v>2991.8277083333332</v>
      </c>
      <c r="U32" s="144">
        <f t="shared" si="18"/>
        <v>3231.0789583333335</v>
      </c>
      <c r="V32" s="144">
        <f t="shared" si="18"/>
        <v>3411.073166666667</v>
      </c>
      <c r="W32" s="144">
        <f t="shared" si="18"/>
        <v>3547.2747916666667</v>
      </c>
      <c r="X32" s="146">
        <f>X28+X31</f>
        <v>3179.7214166666668</v>
      </c>
      <c r="Y32" s="146">
        <f t="shared" ref="Y32:BC32" si="19">Y28+Y31</f>
        <v>3424.7138333333332</v>
      </c>
      <c r="Z32" s="146">
        <f t="shared" si="19"/>
        <v>3560.8830833333332</v>
      </c>
      <c r="AA32" s="146">
        <f t="shared" si="19"/>
        <v>3690.29675</v>
      </c>
      <c r="AB32" s="146">
        <f t="shared" si="19"/>
        <v>3345.6959999999999</v>
      </c>
      <c r="AC32" s="146">
        <f t="shared" si="19"/>
        <v>3593.6853333333333</v>
      </c>
      <c r="AD32" s="146">
        <f t="shared" si="19"/>
        <v>3647.5520000000001</v>
      </c>
      <c r="AE32" s="146">
        <f t="shared" si="19"/>
        <v>3755.2426666666665</v>
      </c>
      <c r="AF32" s="146">
        <f t="shared" si="19"/>
        <v>3345.6959999999999</v>
      </c>
      <c r="AG32" s="146">
        <f t="shared" si="19"/>
        <v>3593.6853333333333</v>
      </c>
      <c r="AH32" s="146">
        <f t="shared" si="19"/>
        <v>3755.2426666666665</v>
      </c>
      <c r="AI32" s="146">
        <f t="shared" si="19"/>
        <v>4201.6746666666668</v>
      </c>
      <c r="AJ32" s="146">
        <f t="shared" si="19"/>
        <v>3758.5279999999998</v>
      </c>
      <c r="AK32" s="146">
        <f t="shared" si="19"/>
        <v>4015.7546666666667</v>
      </c>
      <c r="AL32" s="146">
        <f t="shared" si="19"/>
        <v>4310.2719999999999</v>
      </c>
      <c r="AM32" s="146">
        <f t="shared" si="19"/>
        <v>4610.72</v>
      </c>
      <c r="AN32" s="146">
        <f t="shared" si="19"/>
        <v>3896.1493333333333</v>
      </c>
      <c r="AO32" s="146">
        <f t="shared" si="19"/>
        <v>4158.2719999999999</v>
      </c>
      <c r="AP32" s="146">
        <f t="shared" si="19"/>
        <v>4456.8426666666664</v>
      </c>
      <c r="AQ32" s="146">
        <f t="shared" si="19"/>
        <v>4911.2106666666668</v>
      </c>
      <c r="AR32" s="146">
        <f t="shared" si="19"/>
        <v>3932.1458333333335</v>
      </c>
      <c r="AS32" s="146">
        <f t="shared" si="19"/>
        <v>4209.25</v>
      </c>
      <c r="AT32" s="146">
        <f t="shared" si="19"/>
        <v>4796.104166666667</v>
      </c>
      <c r="AU32" s="146">
        <f t="shared" si="19"/>
        <v>5311.385416666667</v>
      </c>
      <c r="AV32" s="146">
        <f t="shared" si="19"/>
        <v>4362.895833333333</v>
      </c>
      <c r="AW32" s="146">
        <f t="shared" si="19"/>
        <v>4695.90625</v>
      </c>
      <c r="AX32" s="146">
        <f t="shared" si="19"/>
        <v>4946.395833333333</v>
      </c>
      <c r="AY32" s="146">
        <f t="shared" si="19"/>
        <v>5433.041666666667</v>
      </c>
      <c r="AZ32" s="146">
        <f t="shared" si="19"/>
        <v>4675.1336666666666</v>
      </c>
      <c r="BA32" s="146">
        <f t="shared" si="19"/>
        <v>5028.4362916666669</v>
      </c>
      <c r="BB32" s="146">
        <f t="shared" si="19"/>
        <v>5318.3525416666671</v>
      </c>
      <c r="BC32" s="146">
        <f t="shared" si="19"/>
        <v>5756.7363750000004</v>
      </c>
    </row>
    <row r="33" spans="1:55" ht="13.9" x14ac:dyDescent="0.25">
      <c r="A33" s="147" t="s">
        <v>29</v>
      </c>
      <c r="B33" s="148">
        <v>1</v>
      </c>
      <c r="C33" s="148">
        <v>1</v>
      </c>
      <c r="D33" s="148">
        <v>1</v>
      </c>
      <c r="E33" s="148">
        <v>1</v>
      </c>
      <c r="F33" s="148">
        <v>1</v>
      </c>
      <c r="G33" s="148">
        <v>1</v>
      </c>
      <c r="H33" s="148">
        <v>1</v>
      </c>
      <c r="I33" s="148">
        <v>1</v>
      </c>
      <c r="J33" s="148">
        <v>1</v>
      </c>
      <c r="K33" s="148">
        <v>1</v>
      </c>
      <c r="L33" s="148">
        <v>1</v>
      </c>
      <c r="M33" s="148">
        <v>1</v>
      </c>
      <c r="N33" s="148">
        <v>1</v>
      </c>
      <c r="O33" s="148">
        <v>1</v>
      </c>
      <c r="P33" s="148">
        <v>1</v>
      </c>
      <c r="Q33" s="148">
        <v>1</v>
      </c>
      <c r="R33" s="148">
        <v>1</v>
      </c>
      <c r="S33" s="148">
        <v>1</v>
      </c>
      <c r="T33" s="148">
        <v>1</v>
      </c>
      <c r="U33" s="148">
        <v>1</v>
      </c>
      <c r="V33" s="148">
        <v>1</v>
      </c>
      <c r="W33" s="148">
        <v>1</v>
      </c>
      <c r="X33" s="149">
        <v>1</v>
      </c>
      <c r="Y33" s="149">
        <v>1</v>
      </c>
      <c r="Z33" s="149">
        <v>1</v>
      </c>
      <c r="AA33" s="149">
        <v>1</v>
      </c>
      <c r="AB33" s="149">
        <v>1</v>
      </c>
      <c r="AC33" s="149">
        <v>1</v>
      </c>
      <c r="AD33" s="149">
        <v>1</v>
      </c>
      <c r="AE33" s="149">
        <v>1</v>
      </c>
      <c r="AF33" s="149">
        <v>1</v>
      </c>
      <c r="AG33" s="149">
        <v>1</v>
      </c>
      <c r="AH33" s="149">
        <v>1</v>
      </c>
      <c r="AI33" s="149">
        <v>1</v>
      </c>
      <c r="AJ33" s="149">
        <v>1</v>
      </c>
      <c r="AK33" s="149">
        <v>1</v>
      </c>
      <c r="AL33" s="149">
        <v>1</v>
      </c>
      <c r="AM33" s="149">
        <v>1</v>
      </c>
      <c r="AN33" s="149">
        <v>1</v>
      </c>
      <c r="AO33" s="149">
        <v>1</v>
      </c>
      <c r="AP33" s="149">
        <v>1</v>
      </c>
      <c r="AQ33" s="149">
        <v>1</v>
      </c>
      <c r="AR33" s="149">
        <v>1</v>
      </c>
      <c r="AS33" s="149">
        <v>1</v>
      </c>
      <c r="AT33" s="149">
        <v>1</v>
      </c>
      <c r="AU33" s="149">
        <v>1</v>
      </c>
      <c r="AV33" s="149">
        <v>1</v>
      </c>
      <c r="AW33" s="149">
        <v>1</v>
      </c>
      <c r="AX33" s="149">
        <v>1</v>
      </c>
      <c r="AY33" s="149">
        <v>1</v>
      </c>
      <c r="AZ33" s="149">
        <v>1</v>
      </c>
      <c r="BA33" s="149">
        <v>1</v>
      </c>
      <c r="BB33" s="149">
        <v>1</v>
      </c>
      <c r="BC33" s="149">
        <v>1</v>
      </c>
    </row>
    <row r="34" spans="1:55" ht="13.9" x14ac:dyDescent="0.25">
      <c r="A34" s="123" t="s">
        <v>24</v>
      </c>
      <c r="B34" s="150">
        <f>B32*B33</f>
        <v>2485.1481666666668</v>
      </c>
      <c r="C34" s="150">
        <f t="shared" ref="C34:W34" si="20">C32*C33</f>
        <v>2702.7621249999997</v>
      </c>
      <c r="D34" s="150">
        <f t="shared" si="20"/>
        <v>2834.8413333333333</v>
      </c>
      <c r="E34" s="150">
        <f t="shared" si="20"/>
        <v>2664.2358749999999</v>
      </c>
      <c r="F34" s="150">
        <f t="shared" si="20"/>
        <v>2894.2818333333335</v>
      </c>
      <c r="G34" s="150">
        <f t="shared" si="20"/>
        <v>3065.9772499999999</v>
      </c>
      <c r="H34" s="150">
        <f t="shared" si="20"/>
        <v>2698.6720833333329</v>
      </c>
      <c r="I34" s="150">
        <f t="shared" si="20"/>
        <v>2933.919625</v>
      </c>
      <c r="J34" s="150">
        <f t="shared" si="20"/>
        <v>3099.0105416666665</v>
      </c>
      <c r="K34" s="150">
        <f t="shared" si="20"/>
        <v>3191.4627500000001</v>
      </c>
      <c r="L34" s="150">
        <f t="shared" si="20"/>
        <v>2826.261958333333</v>
      </c>
      <c r="M34" s="150">
        <f t="shared" si="20"/>
        <v>3059.3835416666666</v>
      </c>
      <c r="N34" s="150">
        <f t="shared" si="20"/>
        <v>3191.4627500000001</v>
      </c>
      <c r="O34" s="150">
        <f t="shared" si="20"/>
        <v>3316.9374583333333</v>
      </c>
      <c r="P34" s="150">
        <f t="shared" si="20"/>
        <v>2941.4414166666666</v>
      </c>
      <c r="Q34" s="150">
        <f t="shared" si="20"/>
        <v>3178.2537499999999</v>
      </c>
      <c r="R34" s="150">
        <f t="shared" si="20"/>
        <v>3310.332958333333</v>
      </c>
      <c r="S34" s="150">
        <f t="shared" si="20"/>
        <v>3445.1424583333333</v>
      </c>
      <c r="T34" s="150">
        <f t="shared" si="20"/>
        <v>2991.8277083333332</v>
      </c>
      <c r="U34" s="150">
        <f t="shared" si="20"/>
        <v>3231.0789583333335</v>
      </c>
      <c r="V34" s="150">
        <f t="shared" si="20"/>
        <v>3411.073166666667</v>
      </c>
      <c r="W34" s="150">
        <f t="shared" si="20"/>
        <v>3547.2747916666667</v>
      </c>
      <c r="X34" s="146">
        <f>X32*X33</f>
        <v>3179.7214166666668</v>
      </c>
      <c r="Y34" s="146">
        <f t="shared" ref="Y34:BC34" si="21">Y32*Y33</f>
        <v>3424.7138333333332</v>
      </c>
      <c r="Z34" s="146">
        <f t="shared" si="21"/>
        <v>3560.8830833333332</v>
      </c>
      <c r="AA34" s="146">
        <f t="shared" si="21"/>
        <v>3690.29675</v>
      </c>
      <c r="AB34" s="146">
        <f t="shared" si="21"/>
        <v>3345.6959999999999</v>
      </c>
      <c r="AC34" s="146">
        <f t="shared" si="21"/>
        <v>3593.6853333333333</v>
      </c>
      <c r="AD34" s="146">
        <f t="shared" si="21"/>
        <v>3647.5520000000001</v>
      </c>
      <c r="AE34" s="146">
        <f t="shared" si="21"/>
        <v>3755.2426666666665</v>
      </c>
      <c r="AF34" s="146">
        <f t="shared" si="21"/>
        <v>3345.6959999999999</v>
      </c>
      <c r="AG34" s="146">
        <f t="shared" si="21"/>
        <v>3593.6853333333333</v>
      </c>
      <c r="AH34" s="146">
        <f t="shared" si="21"/>
        <v>3755.2426666666665</v>
      </c>
      <c r="AI34" s="146">
        <f t="shared" si="21"/>
        <v>4201.6746666666668</v>
      </c>
      <c r="AJ34" s="146">
        <f t="shared" si="21"/>
        <v>3758.5279999999998</v>
      </c>
      <c r="AK34" s="146">
        <f t="shared" si="21"/>
        <v>4015.7546666666667</v>
      </c>
      <c r="AL34" s="146">
        <f t="shared" si="21"/>
        <v>4310.2719999999999</v>
      </c>
      <c r="AM34" s="146">
        <f t="shared" si="21"/>
        <v>4610.72</v>
      </c>
      <c r="AN34" s="146">
        <f t="shared" si="21"/>
        <v>3896.1493333333333</v>
      </c>
      <c r="AO34" s="146">
        <f t="shared" si="21"/>
        <v>4158.2719999999999</v>
      </c>
      <c r="AP34" s="146">
        <f t="shared" si="21"/>
        <v>4456.8426666666664</v>
      </c>
      <c r="AQ34" s="146">
        <f t="shared" si="21"/>
        <v>4911.2106666666668</v>
      </c>
      <c r="AR34" s="146">
        <f t="shared" si="21"/>
        <v>3932.1458333333335</v>
      </c>
      <c r="AS34" s="146">
        <f t="shared" si="21"/>
        <v>4209.25</v>
      </c>
      <c r="AT34" s="146">
        <f t="shared" si="21"/>
        <v>4796.104166666667</v>
      </c>
      <c r="AU34" s="146">
        <f t="shared" si="21"/>
        <v>5311.385416666667</v>
      </c>
      <c r="AV34" s="146">
        <f t="shared" si="21"/>
        <v>4362.895833333333</v>
      </c>
      <c r="AW34" s="146">
        <f t="shared" si="21"/>
        <v>4695.90625</v>
      </c>
      <c r="AX34" s="146">
        <f t="shared" si="21"/>
        <v>4946.395833333333</v>
      </c>
      <c r="AY34" s="146">
        <f t="shared" si="21"/>
        <v>5433.041666666667</v>
      </c>
      <c r="AZ34" s="146">
        <f t="shared" si="21"/>
        <v>4675.1336666666666</v>
      </c>
      <c r="BA34" s="146">
        <f t="shared" si="21"/>
        <v>5028.4362916666669</v>
      </c>
      <c r="BB34" s="146">
        <f t="shared" si="21"/>
        <v>5318.3525416666671</v>
      </c>
      <c r="BC34" s="146">
        <f t="shared" si="21"/>
        <v>5756.7363750000004</v>
      </c>
    </row>
    <row r="35" spans="1:55" ht="13.9" x14ac:dyDescent="0.25">
      <c r="A35" s="151" t="s">
        <v>5</v>
      </c>
      <c r="B35" s="152">
        <f>B34*12</f>
        <v>29821.778000000002</v>
      </c>
      <c r="C35" s="152">
        <f t="shared" ref="C35:W35" si="22">C34*12</f>
        <v>32433.145499999999</v>
      </c>
      <c r="D35" s="152">
        <f t="shared" si="22"/>
        <v>34018.095999999998</v>
      </c>
      <c r="E35" s="152">
        <f t="shared" si="22"/>
        <v>31970.830499999996</v>
      </c>
      <c r="F35" s="152">
        <f t="shared" si="22"/>
        <v>34731.381999999998</v>
      </c>
      <c r="G35" s="152">
        <f t="shared" si="22"/>
        <v>36791.726999999999</v>
      </c>
      <c r="H35" s="152">
        <f t="shared" si="22"/>
        <v>32384.064999999995</v>
      </c>
      <c r="I35" s="152">
        <f t="shared" si="22"/>
        <v>35207.035499999998</v>
      </c>
      <c r="J35" s="152">
        <f t="shared" si="22"/>
        <v>37188.126499999998</v>
      </c>
      <c r="K35" s="152">
        <f t="shared" si="22"/>
        <v>38297.553</v>
      </c>
      <c r="L35" s="152">
        <f t="shared" si="22"/>
        <v>33915.143499999998</v>
      </c>
      <c r="M35" s="152">
        <f t="shared" si="22"/>
        <v>36712.602500000001</v>
      </c>
      <c r="N35" s="152">
        <f t="shared" si="22"/>
        <v>38297.553</v>
      </c>
      <c r="O35" s="152">
        <f t="shared" si="22"/>
        <v>39803.249499999998</v>
      </c>
      <c r="P35" s="152">
        <f t="shared" si="22"/>
        <v>35297.296999999999</v>
      </c>
      <c r="Q35" s="152">
        <f t="shared" si="22"/>
        <v>38139.044999999998</v>
      </c>
      <c r="R35" s="152">
        <f t="shared" si="22"/>
        <v>39723.995499999997</v>
      </c>
      <c r="S35" s="152">
        <f t="shared" si="22"/>
        <v>41341.709499999997</v>
      </c>
      <c r="T35" s="152">
        <f t="shared" si="22"/>
        <v>35901.932499999995</v>
      </c>
      <c r="U35" s="152">
        <f t="shared" si="22"/>
        <v>38772.947500000002</v>
      </c>
      <c r="V35" s="152">
        <f t="shared" si="22"/>
        <v>40932.878000000004</v>
      </c>
      <c r="W35" s="152">
        <f t="shared" si="22"/>
        <v>42567.297500000001</v>
      </c>
      <c r="X35" s="153">
        <f>X34*12</f>
        <v>38156.656999999999</v>
      </c>
      <c r="Y35" s="153">
        <f t="shared" ref="Y35:BC35" si="23">Y34*12</f>
        <v>41096.565999999999</v>
      </c>
      <c r="Z35" s="153">
        <f t="shared" si="23"/>
        <v>42730.596999999994</v>
      </c>
      <c r="AA35" s="153">
        <f t="shared" si="23"/>
        <v>44283.561000000002</v>
      </c>
      <c r="AB35" s="153">
        <f t="shared" si="23"/>
        <v>40148.351999999999</v>
      </c>
      <c r="AC35" s="153">
        <f t="shared" si="23"/>
        <v>43124.224000000002</v>
      </c>
      <c r="AD35" s="153">
        <f t="shared" si="23"/>
        <v>43770.624000000003</v>
      </c>
      <c r="AE35" s="153">
        <f t="shared" si="23"/>
        <v>45062.911999999997</v>
      </c>
      <c r="AF35" s="153">
        <f t="shared" si="23"/>
        <v>40148.351999999999</v>
      </c>
      <c r="AG35" s="153">
        <f t="shared" si="23"/>
        <v>43124.224000000002</v>
      </c>
      <c r="AH35" s="153">
        <f t="shared" si="23"/>
        <v>45062.911999999997</v>
      </c>
      <c r="AI35" s="153">
        <f t="shared" si="23"/>
        <v>50420.096000000005</v>
      </c>
      <c r="AJ35" s="153">
        <f t="shared" si="23"/>
        <v>45102.335999999996</v>
      </c>
      <c r="AK35" s="153">
        <f t="shared" si="23"/>
        <v>48189.055999999997</v>
      </c>
      <c r="AL35" s="153">
        <f t="shared" si="23"/>
        <v>51723.263999999996</v>
      </c>
      <c r="AM35" s="153">
        <f t="shared" si="23"/>
        <v>55328.639999999999</v>
      </c>
      <c r="AN35" s="153">
        <f t="shared" si="23"/>
        <v>46753.792000000001</v>
      </c>
      <c r="AO35" s="153">
        <f t="shared" si="23"/>
        <v>49899.263999999996</v>
      </c>
      <c r="AP35" s="153">
        <f t="shared" si="23"/>
        <v>53482.111999999994</v>
      </c>
      <c r="AQ35" s="153">
        <f t="shared" si="23"/>
        <v>58934.528000000006</v>
      </c>
      <c r="AR35" s="153">
        <f t="shared" si="23"/>
        <v>47185.75</v>
      </c>
      <c r="AS35" s="153">
        <f t="shared" si="23"/>
        <v>50511</v>
      </c>
      <c r="AT35" s="153">
        <f t="shared" si="23"/>
        <v>57553.25</v>
      </c>
      <c r="AU35" s="153">
        <f t="shared" si="23"/>
        <v>63736.625</v>
      </c>
      <c r="AV35" s="153">
        <f t="shared" si="23"/>
        <v>52354.75</v>
      </c>
      <c r="AW35" s="153">
        <f t="shared" si="23"/>
        <v>56350.875</v>
      </c>
      <c r="AX35" s="153">
        <f t="shared" si="23"/>
        <v>59356.75</v>
      </c>
      <c r="AY35" s="153">
        <f t="shared" si="23"/>
        <v>65196.5</v>
      </c>
      <c r="AZ35" s="153">
        <f t="shared" si="23"/>
        <v>56101.603999999999</v>
      </c>
      <c r="BA35" s="153">
        <f t="shared" si="23"/>
        <v>60341.235500000003</v>
      </c>
      <c r="BB35" s="153">
        <f t="shared" si="23"/>
        <v>63820.230500000005</v>
      </c>
      <c r="BC35" s="153">
        <f t="shared" si="23"/>
        <v>69080.836500000005</v>
      </c>
    </row>
    <row r="37" spans="1:55" s="23" customFormat="1" ht="14.25" x14ac:dyDescent="0.2"/>
    <row r="38" spans="1:55" s="23" customFormat="1" ht="14.25" x14ac:dyDescent="0.2"/>
    <row r="39" spans="1:55" s="23" customFormat="1" x14ac:dyDescent="0.25">
      <c r="A39" s="163" t="s">
        <v>175</v>
      </c>
      <c r="B39" s="164"/>
      <c r="C39" s="164"/>
      <c r="D39" s="164"/>
      <c r="E39" s="164"/>
    </row>
    <row r="40" spans="1:55" s="23" customFormat="1" ht="28.5" x14ac:dyDescent="0.2">
      <c r="A40" s="165" t="s">
        <v>176</v>
      </c>
      <c r="B40" s="210" t="s">
        <v>177</v>
      </c>
      <c r="C40" s="210"/>
      <c r="D40" s="210"/>
      <c r="E40" s="210"/>
    </row>
    <row r="41" spans="1:55" ht="42.75" x14ac:dyDescent="0.2">
      <c r="A41" s="165" t="s">
        <v>178</v>
      </c>
      <c r="B41" s="210" t="s">
        <v>179</v>
      </c>
      <c r="C41" s="210"/>
      <c r="D41" s="210"/>
      <c r="E41" s="2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55" ht="28.5" x14ac:dyDescent="0.2">
      <c r="A42" s="165" t="s">
        <v>180</v>
      </c>
      <c r="B42" s="210" t="s">
        <v>181</v>
      </c>
      <c r="C42" s="210"/>
      <c r="D42" s="210"/>
      <c r="E42" s="21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55" ht="14.2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55" ht="14.2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55" ht="14.2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55" ht="14.2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55" ht="14.2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</sheetData>
  <sheetProtection selectLockedCells="1"/>
  <mergeCells count="4">
    <mergeCell ref="D6:E6"/>
    <mergeCell ref="B40:E40"/>
    <mergeCell ref="B41:E41"/>
    <mergeCell ref="B42:E42"/>
  </mergeCells>
  <pageMargins left="0.70866141732283472" right="0.70866141732283472" top="0.78740157480314965" bottom="0.78740157480314965" header="0.31496062992125984" footer="0.31496062992125984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F4B0-BB0B-4995-949E-FCDE07D500B9}">
  <dimension ref="A1:H29"/>
  <sheetViews>
    <sheetView workbookViewId="0">
      <selection activeCell="J18" sqref="J18"/>
    </sheetView>
  </sheetViews>
  <sheetFormatPr baseColWidth="10" defaultColWidth="11.5703125" defaultRowHeight="14.25" x14ac:dyDescent="0.2"/>
  <cols>
    <col min="1" max="2" width="11.5703125" style="11"/>
    <col min="3" max="8" width="11.7109375" style="11" bestFit="1" customWidth="1"/>
    <col min="9" max="16384" width="11.5703125" style="11"/>
  </cols>
  <sheetData>
    <row r="1" spans="1:8" ht="15" x14ac:dyDescent="0.25">
      <c r="A1" s="20" t="s">
        <v>225</v>
      </c>
    </row>
    <row r="3" spans="1:8" ht="15" x14ac:dyDescent="0.25">
      <c r="B3" s="20" t="s">
        <v>203</v>
      </c>
      <c r="C3" s="20" t="s">
        <v>228</v>
      </c>
      <c r="D3" s="20" t="s">
        <v>229</v>
      </c>
      <c r="E3" s="20" t="s">
        <v>230</v>
      </c>
      <c r="F3" s="20" t="s">
        <v>231</v>
      </c>
      <c r="G3" s="20" t="s">
        <v>232</v>
      </c>
      <c r="H3" s="20" t="s">
        <v>233</v>
      </c>
    </row>
    <row r="4" spans="1:8" ht="15" x14ac:dyDescent="0.25">
      <c r="B4" s="20" t="s">
        <v>204</v>
      </c>
      <c r="C4" s="166">
        <v>6122.63</v>
      </c>
      <c r="D4" s="166">
        <v>6795.9</v>
      </c>
      <c r="E4" s="166">
        <v>7434.88</v>
      </c>
      <c r="F4" s="166">
        <v>7853.95</v>
      </c>
      <c r="G4" s="166">
        <v>7957.04</v>
      </c>
      <c r="H4" s="166"/>
    </row>
    <row r="5" spans="1:8" ht="15" x14ac:dyDescent="0.25">
      <c r="B5" s="20" t="s">
        <v>205</v>
      </c>
      <c r="C5" s="166">
        <v>5017.3100000000004</v>
      </c>
      <c r="D5" s="166">
        <v>5394.35</v>
      </c>
      <c r="E5" s="166">
        <v>5593.59</v>
      </c>
      <c r="F5" s="166">
        <v>6301.27</v>
      </c>
      <c r="G5" s="166">
        <v>6837.15</v>
      </c>
      <c r="H5" s="166">
        <v>7042.26</v>
      </c>
    </row>
    <row r="6" spans="1:8" ht="15" x14ac:dyDescent="0.25">
      <c r="B6" s="20" t="s">
        <v>206</v>
      </c>
      <c r="C6" s="166">
        <v>4542.6400000000003</v>
      </c>
      <c r="D6" s="166">
        <v>4885.93</v>
      </c>
      <c r="E6" s="166">
        <v>5167.63</v>
      </c>
      <c r="F6" s="166">
        <v>5593.59</v>
      </c>
      <c r="G6" s="166">
        <v>6246.27</v>
      </c>
      <c r="H6" s="166">
        <v>6433.67</v>
      </c>
    </row>
    <row r="7" spans="1:8" ht="15" x14ac:dyDescent="0.25">
      <c r="B7" s="20" t="s">
        <v>207</v>
      </c>
      <c r="C7" s="166"/>
      <c r="D7" s="166">
        <v>4508.07</v>
      </c>
      <c r="E7" s="166">
        <v>4748.54</v>
      </c>
      <c r="F7" s="166">
        <v>5593.59</v>
      </c>
      <c r="G7" s="166">
        <v>6246.27</v>
      </c>
      <c r="H7" s="166">
        <v>6433.67</v>
      </c>
    </row>
    <row r="8" spans="1:8" ht="15" x14ac:dyDescent="0.25">
      <c r="B8" s="20" t="s">
        <v>208</v>
      </c>
      <c r="C8" s="166">
        <v>4188.38</v>
      </c>
      <c r="D8" s="166">
        <v>4508.07</v>
      </c>
      <c r="E8" s="166">
        <v>4748.54</v>
      </c>
      <c r="F8" s="166">
        <v>5215.72</v>
      </c>
      <c r="G8" s="166">
        <v>5861.53</v>
      </c>
      <c r="H8" s="166">
        <v>6037.38</v>
      </c>
    </row>
    <row r="9" spans="1:8" ht="15" x14ac:dyDescent="0.25">
      <c r="B9" s="20" t="s">
        <v>209</v>
      </c>
      <c r="C9" s="166">
        <v>3774.86</v>
      </c>
      <c r="D9" s="166">
        <v>4040.88</v>
      </c>
      <c r="E9" s="166">
        <v>4604.26</v>
      </c>
      <c r="F9" s="166">
        <v>5098.93</v>
      </c>
      <c r="G9" s="166">
        <v>5737.87</v>
      </c>
      <c r="H9" s="166">
        <v>5910</v>
      </c>
    </row>
    <row r="10" spans="1:8" ht="15" x14ac:dyDescent="0.25">
      <c r="B10" s="20" t="s">
        <v>210</v>
      </c>
      <c r="C10" s="166">
        <v>3652.64</v>
      </c>
      <c r="D10" s="166">
        <v>3898.38</v>
      </c>
      <c r="E10" s="166">
        <v>4178.29</v>
      </c>
      <c r="F10" s="166">
        <v>4604.26</v>
      </c>
      <c r="G10" s="166">
        <v>5222.6000000000004</v>
      </c>
      <c r="H10" s="166">
        <v>5379.28</v>
      </c>
    </row>
    <row r="11" spans="1:8" ht="15" x14ac:dyDescent="0.25">
      <c r="B11" s="20" t="s">
        <v>211</v>
      </c>
      <c r="C11" s="166">
        <v>3523.62</v>
      </c>
      <c r="D11" s="166">
        <v>3764.77</v>
      </c>
      <c r="E11" s="166">
        <v>4040.88</v>
      </c>
      <c r="F11" s="166">
        <v>4322.55</v>
      </c>
      <c r="G11" s="166">
        <v>4858.4799999999996</v>
      </c>
      <c r="H11" s="166">
        <v>5004.24</v>
      </c>
    </row>
    <row r="12" spans="1:8" ht="15" x14ac:dyDescent="0.25">
      <c r="B12" s="20" t="s">
        <v>212</v>
      </c>
      <c r="C12" s="166">
        <v>3136.59</v>
      </c>
      <c r="D12" s="166">
        <v>3369.08</v>
      </c>
      <c r="E12" s="166">
        <v>3520.54</v>
      </c>
      <c r="F12" s="166">
        <v>3939.07</v>
      </c>
      <c r="G12" s="166">
        <v>4295.09</v>
      </c>
      <c r="H12" s="166">
        <v>4423.96</v>
      </c>
    </row>
    <row r="13" spans="1:8" ht="15" x14ac:dyDescent="0.25">
      <c r="B13" s="20" t="s">
        <v>213</v>
      </c>
      <c r="C13" s="166">
        <v>3136.59</v>
      </c>
      <c r="D13" s="166">
        <v>3369.08</v>
      </c>
      <c r="E13" s="166">
        <v>3419.58</v>
      </c>
      <c r="F13" s="166">
        <v>3520.54</v>
      </c>
      <c r="G13" s="166">
        <v>3939.07</v>
      </c>
      <c r="H13" s="166">
        <v>4055.96</v>
      </c>
    </row>
    <row r="14" spans="1:8" ht="15" x14ac:dyDescent="0.25">
      <c r="B14" s="20" t="s">
        <v>214</v>
      </c>
      <c r="C14" s="166">
        <v>2946.46</v>
      </c>
      <c r="D14" s="166">
        <v>3173.48</v>
      </c>
      <c r="E14" s="166">
        <v>3299.66</v>
      </c>
      <c r="F14" s="166">
        <v>3419.58</v>
      </c>
      <c r="G14" s="166">
        <v>3552.1</v>
      </c>
      <c r="H14" s="166">
        <v>3634.13</v>
      </c>
    </row>
    <row r="15" spans="1:8" ht="15" x14ac:dyDescent="0.25">
      <c r="B15" s="20" t="s">
        <v>215</v>
      </c>
      <c r="C15" s="166">
        <v>2772.35</v>
      </c>
      <c r="D15" s="166">
        <v>2994.05</v>
      </c>
      <c r="E15" s="166">
        <v>3160.84</v>
      </c>
      <c r="F15" s="166">
        <v>3287.05</v>
      </c>
      <c r="G15" s="166">
        <v>3388.03</v>
      </c>
      <c r="H15" s="166">
        <v>3476.36</v>
      </c>
    </row>
    <row r="16" spans="1:8" ht="15" x14ac:dyDescent="0.25">
      <c r="B16" s="20" t="s">
        <v>216</v>
      </c>
      <c r="C16" s="166">
        <v>2725.66</v>
      </c>
      <c r="D16" s="166">
        <v>2945.1</v>
      </c>
      <c r="E16" s="166">
        <v>3067.49</v>
      </c>
      <c r="F16" s="166">
        <v>3192.41</v>
      </c>
      <c r="G16" s="166">
        <v>3274.43</v>
      </c>
      <c r="H16" s="166">
        <v>3362.77</v>
      </c>
    </row>
    <row r="17" spans="1:8" ht="15" x14ac:dyDescent="0.25">
      <c r="B17" s="20" t="s">
        <v>217</v>
      </c>
      <c r="C17" s="166">
        <v>2618.9299999999998</v>
      </c>
      <c r="D17" s="166">
        <v>2834.95</v>
      </c>
      <c r="E17" s="166">
        <v>2957.34</v>
      </c>
      <c r="F17" s="166">
        <v>3073.61</v>
      </c>
      <c r="G17" s="166">
        <v>3167.15</v>
      </c>
      <c r="H17" s="166">
        <v>3230.26</v>
      </c>
    </row>
    <row r="18" spans="1:8" ht="15" x14ac:dyDescent="0.25">
      <c r="B18" s="20" t="s">
        <v>218</v>
      </c>
      <c r="C18" s="166">
        <v>2500.6999999999998</v>
      </c>
      <c r="D18" s="166">
        <v>2718.69</v>
      </c>
      <c r="E18" s="166">
        <v>2871.67</v>
      </c>
      <c r="F18" s="166">
        <v>2957.34</v>
      </c>
      <c r="G18" s="166">
        <v>3043.02</v>
      </c>
      <c r="H18" s="166">
        <v>3098.08</v>
      </c>
    </row>
    <row r="19" spans="1:8" ht="15" x14ac:dyDescent="0.25">
      <c r="B19" s="20" t="s">
        <v>219</v>
      </c>
      <c r="C19" s="166">
        <v>2468.79</v>
      </c>
      <c r="D19" s="166">
        <v>2681.96</v>
      </c>
      <c r="E19" s="166">
        <v>2743.16</v>
      </c>
      <c r="F19" s="166">
        <v>2841.06</v>
      </c>
      <c r="G19" s="166">
        <v>2920.62</v>
      </c>
      <c r="H19" s="166">
        <v>2987.93</v>
      </c>
    </row>
    <row r="20" spans="1:8" ht="15" x14ac:dyDescent="0.25">
      <c r="B20" s="20" t="s">
        <v>220</v>
      </c>
      <c r="C20" s="166">
        <v>2369.86</v>
      </c>
      <c r="D20" s="166">
        <v>2577.9299999999998</v>
      </c>
      <c r="E20" s="166">
        <v>2657.48</v>
      </c>
      <c r="F20" s="166">
        <v>2755.41</v>
      </c>
      <c r="G20" s="166">
        <v>2822.72</v>
      </c>
      <c r="H20" s="166">
        <v>2914.51</v>
      </c>
    </row>
    <row r="21" spans="1:8" ht="15" x14ac:dyDescent="0.25">
      <c r="B21" s="20" t="s">
        <v>221</v>
      </c>
      <c r="C21" s="166">
        <v>2302.84</v>
      </c>
      <c r="D21" s="166">
        <v>2504.4899999999998</v>
      </c>
      <c r="E21" s="166">
        <v>2565.69</v>
      </c>
      <c r="F21" s="166">
        <v>2626.88</v>
      </c>
      <c r="G21" s="166">
        <v>2767.62</v>
      </c>
      <c r="H21" s="166">
        <v>2914.51</v>
      </c>
    </row>
    <row r="22" spans="1:8" ht="15" x14ac:dyDescent="0.25">
      <c r="B22" s="20" t="s">
        <v>222</v>
      </c>
      <c r="C22" s="166"/>
      <c r="D22" s="166">
        <v>2094.4899999999998</v>
      </c>
      <c r="E22" s="166">
        <v>2125.06</v>
      </c>
      <c r="F22" s="166">
        <v>2161.7800000000002</v>
      </c>
      <c r="G22" s="166">
        <v>2198.5100000000002</v>
      </c>
      <c r="H22" s="166">
        <v>2290.3000000000002</v>
      </c>
    </row>
    <row r="24" spans="1:8" x14ac:dyDescent="0.2">
      <c r="B24" s="11" t="s">
        <v>223</v>
      </c>
    </row>
    <row r="29" spans="1:8" x14ac:dyDescent="0.2">
      <c r="A29" s="11" t="s">
        <v>234</v>
      </c>
      <c r="B29" s="11" t="s">
        <v>224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Y64"/>
  <sheetViews>
    <sheetView topLeftCell="B1" workbookViewId="0">
      <selection activeCell="U14" sqref="U14"/>
    </sheetView>
  </sheetViews>
  <sheetFormatPr baseColWidth="10" defaultColWidth="11.42578125" defaultRowHeight="14.25" x14ac:dyDescent="0.25"/>
  <cols>
    <col min="1" max="6" width="1.7109375" style="167" customWidth="1"/>
    <col min="7" max="7" width="2.7109375" style="1" bestFit="1" customWidth="1"/>
    <col min="8" max="10" width="1.7109375" style="167" customWidth="1"/>
    <col min="11" max="11" width="14.140625" style="167" bestFit="1" customWidth="1"/>
    <col min="12" max="12" width="17.5703125" style="167" bestFit="1" customWidth="1"/>
    <col min="13" max="13" width="17.28515625" style="167" bestFit="1" customWidth="1"/>
    <col min="14" max="14" width="19.7109375" style="167" bestFit="1" customWidth="1"/>
    <col min="15" max="16384" width="11.42578125" style="167"/>
  </cols>
  <sheetData>
    <row r="1" spans="7:25" x14ac:dyDescent="0.25">
      <c r="L1" s="211" t="s">
        <v>130</v>
      </c>
      <c r="M1" s="212"/>
    </row>
    <row r="2" spans="7:25" ht="8.1" customHeight="1" x14ac:dyDescent="0.25"/>
    <row r="3" spans="7:25" ht="27.6" customHeight="1" x14ac:dyDescent="0.25">
      <c r="L3" s="213" t="s">
        <v>131</v>
      </c>
      <c r="M3" s="214"/>
      <c r="S3" s="168" t="s">
        <v>174</v>
      </c>
    </row>
    <row r="4" spans="7:25" ht="8.1" customHeight="1" x14ac:dyDescent="0.25"/>
    <row r="5" spans="7:25" ht="15" thickBot="1" x14ac:dyDescent="0.3">
      <c r="K5" s="1">
        <v>0</v>
      </c>
      <c r="L5" s="1">
        <v>1</v>
      </c>
      <c r="M5" s="1">
        <v>2</v>
      </c>
      <c r="N5" s="1">
        <v>3</v>
      </c>
      <c r="O5" s="1">
        <v>4</v>
      </c>
      <c r="P5" s="1">
        <v>5</v>
      </c>
      <c r="Q5" s="1">
        <v>6</v>
      </c>
      <c r="R5" s="1">
        <v>7</v>
      </c>
      <c r="S5" s="1">
        <v>8</v>
      </c>
      <c r="T5" s="1">
        <v>9</v>
      </c>
    </row>
    <row r="6" spans="7:25" ht="18" x14ac:dyDescent="0.2">
      <c r="K6" s="169"/>
      <c r="L6" s="170" t="s">
        <v>132</v>
      </c>
      <c r="M6" s="171">
        <v>12</v>
      </c>
      <c r="N6" s="171"/>
      <c r="O6" s="2" t="s">
        <v>196</v>
      </c>
      <c r="S6" s="168" t="s">
        <v>200</v>
      </c>
    </row>
    <row r="7" spans="7:25" ht="18" x14ac:dyDescent="0.2">
      <c r="K7" s="172"/>
      <c r="L7" s="173" t="s">
        <v>133</v>
      </c>
      <c r="M7" s="174">
        <v>14</v>
      </c>
      <c r="N7" s="174"/>
      <c r="S7" s="168" t="s">
        <v>199</v>
      </c>
    </row>
    <row r="8" spans="7:25" ht="18" x14ac:dyDescent="0.2">
      <c r="K8" s="175"/>
      <c r="L8" s="173" t="s">
        <v>134</v>
      </c>
      <c r="M8" s="174">
        <v>17</v>
      </c>
      <c r="N8" s="174"/>
      <c r="S8" s="168" t="s">
        <v>260</v>
      </c>
      <c r="Y8" s="168" t="s">
        <v>201</v>
      </c>
    </row>
    <row r="9" spans="7:25" ht="18" x14ac:dyDescent="0.2">
      <c r="K9" s="175"/>
      <c r="L9" s="173" t="s">
        <v>135</v>
      </c>
      <c r="M9" s="176">
        <v>4.3479999999999999</v>
      </c>
      <c r="N9" s="174"/>
      <c r="S9" s="168" t="s">
        <v>261</v>
      </c>
      <c r="Y9" s="168" t="s">
        <v>202</v>
      </c>
    </row>
    <row r="10" spans="7:25" ht="18" x14ac:dyDescent="0.2">
      <c r="K10" s="175"/>
      <c r="L10" s="3" t="s">
        <v>136</v>
      </c>
      <c r="M10" s="177">
        <v>0.3</v>
      </c>
      <c r="N10" s="174"/>
      <c r="O10" s="2"/>
      <c r="S10" s="168"/>
    </row>
    <row r="11" spans="7:25" x14ac:dyDescent="0.2">
      <c r="K11" s="4"/>
      <c r="L11" s="3" t="s">
        <v>137</v>
      </c>
      <c r="M11" s="177">
        <v>0.186</v>
      </c>
      <c r="N11" s="177">
        <v>9.2999999999999999E-2</v>
      </c>
      <c r="O11" s="2" t="s">
        <v>190</v>
      </c>
    </row>
    <row r="12" spans="7:25" ht="15" thickBot="1" x14ac:dyDescent="0.25">
      <c r="K12" s="178"/>
      <c r="L12" s="179" t="s">
        <v>138</v>
      </c>
      <c r="M12" s="180">
        <v>0</v>
      </c>
      <c r="N12" s="181"/>
    </row>
    <row r="13" spans="7:25" ht="8.1" customHeight="1" thickBot="1" x14ac:dyDescent="0.3"/>
    <row r="14" spans="7:25" s="182" customFormat="1" ht="39" thickBot="1" x14ac:dyDescent="0.3">
      <c r="G14" s="5"/>
      <c r="K14" s="6" t="s">
        <v>139</v>
      </c>
      <c r="L14" s="6" t="s">
        <v>140</v>
      </c>
      <c r="M14" s="6" t="s">
        <v>141</v>
      </c>
      <c r="N14" s="6" t="s">
        <v>142</v>
      </c>
    </row>
    <row r="15" spans="7:25" ht="15" hidden="1" thickBot="1" x14ac:dyDescent="0.3">
      <c r="K15" s="7" t="s">
        <v>143</v>
      </c>
      <c r="L15" s="7" t="s">
        <v>144</v>
      </c>
      <c r="M15" s="7" t="s">
        <v>145</v>
      </c>
      <c r="N15" s="7" t="s">
        <v>146</v>
      </c>
    </row>
    <row r="16" spans="7:25" x14ac:dyDescent="0.25">
      <c r="G16" s="1">
        <v>0</v>
      </c>
      <c r="K16" s="183"/>
      <c r="L16" s="184" t="s">
        <v>151</v>
      </c>
      <c r="M16" s="184" t="s">
        <v>154</v>
      </c>
      <c r="N16" s="184" t="s">
        <v>155</v>
      </c>
      <c r="O16" s="185"/>
    </row>
    <row r="17" spans="7:14" x14ac:dyDescent="0.2">
      <c r="G17" s="1">
        <v>1</v>
      </c>
      <c r="K17" s="172">
        <v>1</v>
      </c>
      <c r="L17" s="186">
        <v>67.828800000000001</v>
      </c>
      <c r="M17" s="186">
        <v>79.133600000000001</v>
      </c>
      <c r="N17" s="186">
        <v>96.090800000000002</v>
      </c>
    </row>
    <row r="18" spans="7:14" x14ac:dyDescent="0.2">
      <c r="G18" s="1">
        <v>2</v>
      </c>
      <c r="K18" s="172">
        <v>1.5</v>
      </c>
      <c r="L18" s="186">
        <v>101.74320000000002</v>
      </c>
      <c r="M18" s="186">
        <v>118.70039999999999</v>
      </c>
      <c r="N18" s="186">
        <v>144.1362</v>
      </c>
    </row>
    <row r="19" spans="7:14" x14ac:dyDescent="0.2">
      <c r="G19" s="1">
        <v>3</v>
      </c>
      <c r="K19" s="175">
        <v>2</v>
      </c>
      <c r="L19" s="186">
        <v>135.6576</v>
      </c>
      <c r="M19" s="186">
        <v>158.2672</v>
      </c>
      <c r="N19" s="186">
        <v>192.1816</v>
      </c>
    </row>
    <row r="20" spans="7:14" x14ac:dyDescent="0.2">
      <c r="G20" s="1">
        <v>4</v>
      </c>
      <c r="K20" s="175">
        <v>2.5</v>
      </c>
      <c r="L20" s="186">
        <v>169.572</v>
      </c>
      <c r="M20" s="186">
        <v>197.834</v>
      </c>
      <c r="N20" s="186">
        <v>240.22699999999998</v>
      </c>
    </row>
    <row r="21" spans="7:14" x14ac:dyDescent="0.2">
      <c r="G21" s="1">
        <v>5</v>
      </c>
      <c r="K21" s="175">
        <v>3</v>
      </c>
      <c r="L21" s="186">
        <v>203.48640000000003</v>
      </c>
      <c r="M21" s="186">
        <v>237.40079999999998</v>
      </c>
      <c r="N21" s="186">
        <v>288.2724</v>
      </c>
    </row>
    <row r="22" spans="7:14" x14ac:dyDescent="0.2">
      <c r="G22" s="1">
        <v>6</v>
      </c>
      <c r="K22" s="175">
        <v>3.5</v>
      </c>
      <c r="L22" s="186">
        <v>237.4008</v>
      </c>
      <c r="M22" s="186">
        <v>276.9676</v>
      </c>
      <c r="N22" s="186">
        <v>336.31780000000003</v>
      </c>
    </row>
    <row r="23" spans="7:14" x14ac:dyDescent="0.2">
      <c r="G23" s="1">
        <v>7</v>
      </c>
      <c r="K23" s="175">
        <v>4</v>
      </c>
      <c r="L23" s="186">
        <v>271.3152</v>
      </c>
      <c r="M23" s="186">
        <v>316.53440000000001</v>
      </c>
      <c r="N23" s="186">
        <v>384.36320000000001</v>
      </c>
    </row>
    <row r="24" spans="7:14" x14ac:dyDescent="0.2">
      <c r="G24" s="1">
        <v>8</v>
      </c>
      <c r="K24" s="175">
        <v>4.5</v>
      </c>
      <c r="L24" s="186">
        <v>305.2296</v>
      </c>
      <c r="M24" s="186">
        <v>356.10119999999995</v>
      </c>
      <c r="N24" s="186">
        <v>432.40859999999992</v>
      </c>
    </row>
    <row r="25" spans="7:14" x14ac:dyDescent="0.2">
      <c r="G25" s="1">
        <v>9</v>
      </c>
      <c r="K25" s="175">
        <v>5</v>
      </c>
      <c r="L25" s="186">
        <v>339.14400000000001</v>
      </c>
      <c r="M25" s="186">
        <v>395.66800000000001</v>
      </c>
      <c r="N25" s="186">
        <v>480.45399999999995</v>
      </c>
    </row>
    <row r="26" spans="7:14" x14ac:dyDescent="0.2">
      <c r="G26" s="1">
        <v>10</v>
      </c>
      <c r="K26" s="175">
        <v>5.5</v>
      </c>
      <c r="L26" s="186">
        <v>373.05840000000001</v>
      </c>
      <c r="M26" s="186">
        <v>435.23480000000001</v>
      </c>
      <c r="N26" s="186">
        <v>528.49940000000004</v>
      </c>
    </row>
    <row r="27" spans="7:14" x14ac:dyDescent="0.2">
      <c r="G27" s="1">
        <v>11</v>
      </c>
      <c r="K27" s="175">
        <v>6</v>
      </c>
      <c r="L27" s="186">
        <v>406.97280000000006</v>
      </c>
      <c r="M27" s="186">
        <v>474.80159999999995</v>
      </c>
      <c r="N27" s="186">
        <v>576.54480000000001</v>
      </c>
    </row>
    <row r="28" spans="7:14" x14ac:dyDescent="0.2">
      <c r="G28" s="1">
        <v>12</v>
      </c>
      <c r="K28" s="175">
        <v>6.5</v>
      </c>
      <c r="L28" s="186">
        <v>440.88720000000001</v>
      </c>
      <c r="M28" s="186">
        <v>514.36840000000007</v>
      </c>
      <c r="N28" s="186">
        <v>624.59019999999987</v>
      </c>
    </row>
    <row r="29" spans="7:14" x14ac:dyDescent="0.2">
      <c r="G29" s="1">
        <v>13</v>
      </c>
      <c r="K29" s="175">
        <v>7</v>
      </c>
      <c r="L29" s="186">
        <v>474.80160000000001</v>
      </c>
      <c r="M29" s="186">
        <v>553.93520000000001</v>
      </c>
      <c r="N29" s="186">
        <v>672.63560000000007</v>
      </c>
    </row>
    <row r="30" spans="7:14" x14ac:dyDescent="0.2">
      <c r="G30" s="1">
        <v>14</v>
      </c>
      <c r="K30" s="175">
        <v>7.5</v>
      </c>
      <c r="L30" s="186">
        <v>508.71600000000001</v>
      </c>
      <c r="M30" s="186">
        <v>593.50199999999995</v>
      </c>
      <c r="N30" s="186">
        <v>605.92641000000003</v>
      </c>
    </row>
    <row r="31" spans="7:14" x14ac:dyDescent="0.2">
      <c r="G31" s="1">
        <v>15</v>
      </c>
      <c r="K31" s="175">
        <v>8</v>
      </c>
      <c r="L31" s="186">
        <v>542.63040000000001</v>
      </c>
      <c r="M31" s="186">
        <v>633.06880000000001</v>
      </c>
      <c r="N31" s="186">
        <v>646.321504</v>
      </c>
    </row>
    <row r="32" spans="7:14" x14ac:dyDescent="0.2">
      <c r="G32" s="1">
        <v>16</v>
      </c>
      <c r="K32" s="175">
        <v>8.5</v>
      </c>
      <c r="L32" s="186">
        <v>576.54480000000001</v>
      </c>
      <c r="M32" s="186">
        <v>672.63560000000007</v>
      </c>
      <c r="N32" s="186">
        <v>686.71659799999998</v>
      </c>
    </row>
    <row r="33" spans="7:14" x14ac:dyDescent="0.2">
      <c r="G33" s="1">
        <v>17</v>
      </c>
      <c r="K33" s="175">
        <v>9</v>
      </c>
      <c r="L33" s="186">
        <v>610.45920000000001</v>
      </c>
      <c r="M33" s="186">
        <v>598.797864</v>
      </c>
      <c r="N33" s="186">
        <v>727.11169199999995</v>
      </c>
    </row>
    <row r="34" spans="7:14" x14ac:dyDescent="0.2">
      <c r="G34" s="1">
        <v>18</v>
      </c>
      <c r="K34" s="175">
        <v>9.5</v>
      </c>
      <c r="L34" s="186">
        <v>644.37360000000001</v>
      </c>
      <c r="M34" s="186">
        <v>632.06441199999995</v>
      </c>
      <c r="N34" s="186">
        <v>767.50678600000003</v>
      </c>
    </row>
    <row r="35" spans="7:14" x14ac:dyDescent="0.2">
      <c r="G35" s="1">
        <v>19</v>
      </c>
      <c r="K35" s="175">
        <v>10</v>
      </c>
      <c r="L35" s="186">
        <v>570.28368</v>
      </c>
      <c r="M35" s="186">
        <v>665.33096</v>
      </c>
      <c r="N35" s="186">
        <v>807.90188000000001</v>
      </c>
    </row>
    <row r="36" spans="7:14" x14ac:dyDescent="0.2">
      <c r="G36" s="1">
        <v>20</v>
      </c>
      <c r="K36" s="175">
        <v>10.5</v>
      </c>
      <c r="L36" s="186">
        <v>598.79786400000012</v>
      </c>
      <c r="M36" s="186">
        <v>698.59750799999995</v>
      </c>
      <c r="N36" s="186">
        <v>848.29697399999998</v>
      </c>
    </row>
    <row r="37" spans="7:14" x14ac:dyDescent="0.2">
      <c r="G37" s="1">
        <v>21</v>
      </c>
      <c r="K37" s="175">
        <v>11</v>
      </c>
      <c r="L37" s="186">
        <v>627.312048</v>
      </c>
      <c r="M37" s="186">
        <v>731.86405600000001</v>
      </c>
      <c r="N37" s="186">
        <v>888.69206800000006</v>
      </c>
    </row>
    <row r="38" spans="7:14" x14ac:dyDescent="0.2">
      <c r="G38" s="1">
        <v>22</v>
      </c>
      <c r="K38" s="175">
        <v>11.5</v>
      </c>
      <c r="L38" s="186">
        <v>655.826232</v>
      </c>
      <c r="M38" s="186">
        <v>765.13060400000006</v>
      </c>
      <c r="N38" s="186">
        <v>929.08716200000003</v>
      </c>
    </row>
    <row r="39" spans="7:14" x14ac:dyDescent="0.2">
      <c r="G39" s="1">
        <v>23</v>
      </c>
      <c r="K39" s="175">
        <v>12</v>
      </c>
      <c r="L39" s="186">
        <v>684.34041600000012</v>
      </c>
      <c r="M39" s="186">
        <v>798.39715199999989</v>
      </c>
      <c r="N39" s="186">
        <v>969.48225600000001</v>
      </c>
    </row>
    <row r="40" spans="7:14" x14ac:dyDescent="0.2">
      <c r="G40" s="1">
        <v>24</v>
      </c>
      <c r="K40" s="175">
        <v>12.5</v>
      </c>
      <c r="L40" s="186">
        <v>712.8546</v>
      </c>
      <c r="M40" s="186">
        <v>831.66369999999995</v>
      </c>
      <c r="N40" s="186">
        <v>1009.87735</v>
      </c>
    </row>
    <row r="41" spans="7:14" x14ac:dyDescent="0.2">
      <c r="G41" s="1">
        <v>25</v>
      </c>
      <c r="K41" s="175">
        <v>13</v>
      </c>
      <c r="L41" s="186">
        <v>741.36878400000001</v>
      </c>
      <c r="M41" s="186">
        <v>864.93024800000001</v>
      </c>
      <c r="N41" s="186">
        <v>1050.272444</v>
      </c>
    </row>
    <row r="42" spans="7:14" x14ac:dyDescent="0.2">
      <c r="G42" s="1">
        <v>26</v>
      </c>
      <c r="K42" s="175">
        <v>13.5</v>
      </c>
      <c r="L42" s="186">
        <v>769.88296800000001</v>
      </c>
      <c r="M42" s="186">
        <v>898.19679600000006</v>
      </c>
      <c r="N42" s="186">
        <v>1090.6675379999999</v>
      </c>
    </row>
    <row r="43" spans="7:14" x14ac:dyDescent="0.2">
      <c r="G43" s="1">
        <v>27</v>
      </c>
      <c r="K43" s="175">
        <v>14</v>
      </c>
      <c r="L43" s="186">
        <v>798.39715200000001</v>
      </c>
      <c r="M43" s="186">
        <v>931.46334400000001</v>
      </c>
      <c r="N43" s="186">
        <v>1131.0626320000001</v>
      </c>
    </row>
    <row r="44" spans="7:14" x14ac:dyDescent="0.2">
      <c r="G44" s="1">
        <v>28</v>
      </c>
      <c r="K44" s="175">
        <v>14.5</v>
      </c>
      <c r="L44" s="186">
        <v>826.91133600000001</v>
      </c>
      <c r="M44" s="186">
        <v>964.72989200000006</v>
      </c>
      <c r="N44" s="186">
        <v>1171.4577259999999</v>
      </c>
    </row>
    <row r="45" spans="7:14" x14ac:dyDescent="0.2">
      <c r="G45" s="1">
        <v>29</v>
      </c>
      <c r="K45" s="175">
        <v>15</v>
      </c>
      <c r="L45" s="186">
        <v>855.42552000000001</v>
      </c>
      <c r="M45" s="186">
        <v>997.99644000000001</v>
      </c>
      <c r="N45" s="186">
        <v>1211.8528200000001</v>
      </c>
    </row>
    <row r="46" spans="7:14" x14ac:dyDescent="0.2">
      <c r="G46" s="1">
        <v>30</v>
      </c>
      <c r="K46" s="175">
        <v>15.5</v>
      </c>
      <c r="L46" s="186">
        <v>883.93970400000012</v>
      </c>
      <c r="M46" s="186">
        <v>1031.262988</v>
      </c>
      <c r="N46" s="186">
        <v>1252.2479139999998</v>
      </c>
    </row>
    <row r="47" spans="7:14" x14ac:dyDescent="0.2">
      <c r="G47" s="1">
        <v>31</v>
      </c>
      <c r="K47" s="175">
        <v>16</v>
      </c>
      <c r="L47" s="186">
        <v>912.45388800000001</v>
      </c>
      <c r="M47" s="186">
        <v>1064.529536</v>
      </c>
      <c r="N47" s="186">
        <v>1292.643008</v>
      </c>
    </row>
    <row r="48" spans="7:14" x14ac:dyDescent="0.2">
      <c r="G48" s="1">
        <v>32</v>
      </c>
      <c r="K48" s="175">
        <v>16.5</v>
      </c>
      <c r="L48" s="186">
        <v>940.96807200000001</v>
      </c>
      <c r="M48" s="186">
        <v>1097.7960840000001</v>
      </c>
      <c r="N48" s="186">
        <v>1333.038102</v>
      </c>
    </row>
    <row r="49" spans="7:14" x14ac:dyDescent="0.2">
      <c r="G49" s="1">
        <v>33</v>
      </c>
      <c r="K49" s="187">
        <v>17</v>
      </c>
      <c r="L49" s="186">
        <v>969.48225600000012</v>
      </c>
      <c r="M49" s="186">
        <v>1131.0626320000001</v>
      </c>
      <c r="N49" s="186">
        <v>1373.433196</v>
      </c>
    </row>
    <row r="50" spans="7:14" hidden="1" x14ac:dyDescent="0.2">
      <c r="G50" s="1">
        <v>34</v>
      </c>
      <c r="K50" s="188"/>
      <c r="L50" s="189"/>
      <c r="M50" s="174"/>
      <c r="N50" s="174"/>
    </row>
    <row r="51" spans="7:14" hidden="1" x14ac:dyDescent="0.2">
      <c r="G51" s="1">
        <v>35</v>
      </c>
      <c r="K51" s="175"/>
      <c r="L51" s="174"/>
      <c r="M51" s="174"/>
      <c r="N51" s="174"/>
    </row>
    <row r="52" spans="7:14" hidden="1" x14ac:dyDescent="0.2">
      <c r="G52" s="1">
        <v>36</v>
      </c>
      <c r="K52" s="175"/>
      <c r="L52" s="174"/>
      <c r="M52" s="174"/>
      <c r="N52" s="174"/>
    </row>
    <row r="53" spans="7:14" ht="15" hidden="1" thickBot="1" x14ac:dyDescent="0.25">
      <c r="G53" s="1">
        <v>37</v>
      </c>
      <c r="K53" s="190"/>
      <c r="L53" s="181"/>
      <c r="M53" s="181"/>
      <c r="N53" s="181"/>
    </row>
    <row r="55" spans="7:14" x14ac:dyDescent="0.25">
      <c r="K55" s="8" t="s">
        <v>147</v>
      </c>
    </row>
    <row r="56" spans="7:14" x14ac:dyDescent="0.25">
      <c r="K56" s="2" t="s">
        <v>148</v>
      </c>
    </row>
    <row r="57" spans="7:14" x14ac:dyDescent="0.25">
      <c r="K57" s="2" t="s">
        <v>197</v>
      </c>
    </row>
    <row r="58" spans="7:14" x14ac:dyDescent="0.25">
      <c r="K58" s="2" t="s">
        <v>191</v>
      </c>
    </row>
    <row r="59" spans="7:14" x14ac:dyDescent="0.25">
      <c r="K59" s="2" t="s">
        <v>192</v>
      </c>
    </row>
    <row r="60" spans="7:14" x14ac:dyDescent="0.25">
      <c r="K60" s="8" t="s">
        <v>149</v>
      </c>
    </row>
    <row r="62" spans="7:14" x14ac:dyDescent="0.25">
      <c r="K62" s="167" t="s">
        <v>198</v>
      </c>
    </row>
    <row r="63" spans="7:14" x14ac:dyDescent="0.25">
      <c r="K63" s="167" t="s">
        <v>193</v>
      </c>
    </row>
    <row r="64" spans="7:14" x14ac:dyDescent="0.25">
      <c r="K64" s="167" t="s">
        <v>194</v>
      </c>
    </row>
  </sheetData>
  <sheetProtection selectLockedCells="1"/>
  <mergeCells count="2">
    <mergeCell ref="L1:M1"/>
    <mergeCell ref="L3:M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workbookViewId="0">
      <selection activeCell="F13" sqref="F13"/>
    </sheetView>
  </sheetViews>
  <sheetFormatPr baseColWidth="10" defaultColWidth="11.5703125" defaultRowHeight="14.25" x14ac:dyDescent="0.2"/>
  <cols>
    <col min="1" max="1" width="28.7109375" style="11" customWidth="1"/>
    <col min="2" max="3" width="11.5703125" style="11"/>
    <col min="4" max="4" width="16" style="11" customWidth="1"/>
    <col min="5" max="5" width="23" style="11" customWidth="1"/>
    <col min="6" max="16384" width="11.5703125" style="11"/>
  </cols>
  <sheetData>
    <row r="1" spans="1:18" ht="18" x14ac:dyDescent="0.25">
      <c r="A1" s="65" t="s">
        <v>104</v>
      </c>
    </row>
    <row r="3" spans="1:18" ht="15" x14ac:dyDescent="0.25">
      <c r="A3" s="20" t="s">
        <v>78</v>
      </c>
    </row>
    <row r="4" spans="1:18" x14ac:dyDescent="0.2">
      <c r="A4" s="191" t="s">
        <v>32</v>
      </c>
      <c r="B4" s="191" t="s">
        <v>102</v>
      </c>
      <c r="C4" s="167"/>
    </row>
    <row r="5" spans="1:18" x14ac:dyDescent="0.2">
      <c r="A5" s="191" t="s">
        <v>33</v>
      </c>
      <c r="B5" s="191" t="s">
        <v>34</v>
      </c>
      <c r="C5" s="167"/>
    </row>
    <row r="6" spans="1:18" x14ac:dyDescent="0.2">
      <c r="A6" s="191" t="s">
        <v>35</v>
      </c>
      <c r="B6" s="191" t="s">
        <v>36</v>
      </c>
      <c r="D6" s="72"/>
      <c r="E6" s="72"/>
      <c r="F6" s="167"/>
    </row>
    <row r="7" spans="1:18" x14ac:dyDescent="0.2">
      <c r="A7" s="167"/>
      <c r="D7" s="72"/>
      <c r="E7" s="72"/>
    </row>
    <row r="8" spans="1:18" ht="15" x14ac:dyDescent="0.25">
      <c r="A8" s="192" t="s">
        <v>37</v>
      </c>
      <c r="D8" s="124"/>
      <c r="E8" s="124"/>
    </row>
    <row r="9" spans="1:18" x14ac:dyDescent="0.2">
      <c r="A9" s="191" t="s">
        <v>38</v>
      </c>
      <c r="B9" s="191" t="s">
        <v>26</v>
      </c>
      <c r="D9" s="72"/>
      <c r="E9" s="72"/>
    </row>
    <row r="10" spans="1:18" x14ac:dyDescent="0.2">
      <c r="A10" s="191" t="s">
        <v>39</v>
      </c>
      <c r="B10" s="191" t="s">
        <v>27</v>
      </c>
      <c r="D10" s="72"/>
      <c r="E10" s="72"/>
    </row>
    <row r="11" spans="1:18" x14ac:dyDescent="0.2">
      <c r="A11" s="191" t="s">
        <v>67</v>
      </c>
      <c r="B11" s="191" t="s">
        <v>28</v>
      </c>
      <c r="D11" s="72"/>
      <c r="E11" s="72"/>
      <c r="M11" s="193"/>
      <c r="N11" s="193"/>
      <c r="O11" s="193"/>
      <c r="P11" s="193"/>
      <c r="Q11" s="193"/>
      <c r="R11" s="193"/>
    </row>
    <row r="12" spans="1:18" x14ac:dyDescent="0.2">
      <c r="A12" s="191" t="s">
        <v>64</v>
      </c>
      <c r="B12" s="191" t="s">
        <v>54</v>
      </c>
      <c r="D12" s="72"/>
      <c r="E12" s="72"/>
      <c r="M12" s="193"/>
      <c r="N12" s="193"/>
      <c r="O12" s="193"/>
      <c r="P12" s="193"/>
      <c r="Q12" s="193"/>
      <c r="R12" s="193"/>
    </row>
    <row r="13" spans="1:18" ht="15" x14ac:dyDescent="0.25">
      <c r="A13" s="191" t="s">
        <v>65</v>
      </c>
      <c r="B13" s="191" t="s">
        <v>66</v>
      </c>
      <c r="D13" s="72"/>
      <c r="E13" s="72"/>
      <c r="M13" s="193"/>
      <c r="N13" s="194"/>
      <c r="O13" s="194"/>
      <c r="P13" s="194"/>
      <c r="Q13" s="194"/>
      <c r="R13" s="194"/>
    </row>
    <row r="14" spans="1:18" x14ac:dyDescent="0.2">
      <c r="A14" s="167"/>
      <c r="B14" s="167"/>
      <c r="D14" s="72"/>
      <c r="E14" s="72"/>
      <c r="M14" s="193"/>
      <c r="N14" s="195"/>
      <c r="O14" s="220"/>
      <c r="P14" s="220"/>
      <c r="Q14" s="220"/>
      <c r="R14" s="220"/>
    </row>
    <row r="15" spans="1:18" ht="15" x14ac:dyDescent="0.2">
      <c r="A15" s="192" t="s">
        <v>40</v>
      </c>
      <c r="E15" s="196"/>
      <c r="M15" s="193"/>
      <c r="N15" s="195"/>
      <c r="O15" s="221"/>
      <c r="P15" s="221"/>
      <c r="Q15" s="221"/>
      <c r="R15" s="221"/>
    </row>
    <row r="16" spans="1:18" x14ac:dyDescent="0.2">
      <c r="A16" s="191" t="s">
        <v>41</v>
      </c>
      <c r="B16" s="197">
        <v>0.95</v>
      </c>
      <c r="D16" s="196"/>
      <c r="M16" s="193"/>
      <c r="N16" s="195"/>
      <c r="O16" s="221"/>
      <c r="P16" s="221"/>
      <c r="Q16" s="221"/>
      <c r="R16" s="221"/>
    </row>
    <row r="17" spans="1:18" x14ac:dyDescent="0.2">
      <c r="A17" s="191" t="s">
        <v>42</v>
      </c>
      <c r="B17" s="197">
        <v>0.8</v>
      </c>
      <c r="D17" s="196"/>
      <c r="M17" s="193"/>
      <c r="N17" s="195"/>
      <c r="O17" s="221"/>
      <c r="P17" s="221"/>
      <c r="Q17" s="221"/>
      <c r="R17" s="221"/>
    </row>
    <row r="18" spans="1:18" x14ac:dyDescent="0.2">
      <c r="A18" s="191" t="s">
        <v>43</v>
      </c>
      <c r="B18" s="197">
        <v>0.5</v>
      </c>
      <c r="C18" s="196"/>
      <c r="M18" s="193"/>
      <c r="N18" s="195"/>
      <c r="O18" s="221"/>
      <c r="P18" s="221"/>
      <c r="Q18" s="221"/>
      <c r="R18" s="221"/>
    </row>
    <row r="19" spans="1:18" x14ac:dyDescent="0.2">
      <c r="A19" s="191" t="s">
        <v>44</v>
      </c>
      <c r="B19" s="197">
        <v>0.35</v>
      </c>
      <c r="M19" s="193"/>
      <c r="N19" s="193"/>
      <c r="O19" s="193"/>
      <c r="P19" s="193"/>
      <c r="Q19" s="193"/>
      <c r="R19" s="193"/>
    </row>
    <row r="20" spans="1:18" x14ac:dyDescent="0.2">
      <c r="A20" s="198"/>
      <c r="B20" s="199"/>
    </row>
    <row r="21" spans="1:18" ht="15" x14ac:dyDescent="0.2">
      <c r="A21" s="192" t="s">
        <v>48</v>
      </c>
      <c r="B21" s="200"/>
    </row>
    <row r="22" spans="1:18" ht="57" x14ac:dyDescent="0.2">
      <c r="A22" s="191" t="s">
        <v>45</v>
      </c>
      <c r="B22" s="31" t="s">
        <v>49</v>
      </c>
    </row>
    <row r="23" spans="1:18" ht="42.75" x14ac:dyDescent="0.2">
      <c r="A23" s="201" t="s">
        <v>46</v>
      </c>
      <c r="B23" s="122" t="s">
        <v>47</v>
      </c>
    </row>
    <row r="24" spans="1:18" x14ac:dyDescent="0.2">
      <c r="A24" s="167"/>
    </row>
    <row r="26" spans="1:18" ht="18" x14ac:dyDescent="0.2">
      <c r="A26" s="202" t="s">
        <v>50</v>
      </c>
    </row>
    <row r="27" spans="1:18" x14ac:dyDescent="0.2">
      <c r="A27" s="203">
        <v>42614</v>
      </c>
    </row>
    <row r="28" spans="1:18" ht="31.5" customHeight="1" x14ac:dyDescent="0.2">
      <c r="A28" s="216" t="s">
        <v>182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</row>
    <row r="29" spans="1:18" ht="39.75" customHeight="1" x14ac:dyDescent="0.2">
      <c r="A29" s="215" t="s">
        <v>183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</row>
    <row r="30" spans="1:18" x14ac:dyDescent="0.2">
      <c r="A30" s="216" t="s">
        <v>184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</row>
    <row r="31" spans="1:18" ht="72.75" customHeight="1" x14ac:dyDescent="0.2">
      <c r="A31" s="217" t="s">
        <v>185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18" ht="32.25" customHeight="1" x14ac:dyDescent="0.2">
      <c r="A32" s="215" t="s">
        <v>186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</row>
    <row r="33" spans="1:11" ht="45" customHeight="1" x14ac:dyDescent="0.2">
      <c r="A33" s="215" t="s">
        <v>187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</sheetData>
  <mergeCells count="11">
    <mergeCell ref="O14:R14"/>
    <mergeCell ref="O15:R15"/>
    <mergeCell ref="O16:R16"/>
    <mergeCell ref="O17:R17"/>
    <mergeCell ref="O18:R18"/>
    <mergeCell ref="A33:K33"/>
    <mergeCell ref="A28:K28"/>
    <mergeCell ref="A29:K29"/>
    <mergeCell ref="A30:K30"/>
    <mergeCell ref="A31:K31"/>
    <mergeCell ref="A32:K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Dateneingabe</vt:lpstr>
      <vt:lpstr>Kalkulationshilfe</vt:lpstr>
      <vt:lpstr>TVLaktuell</vt:lpstr>
      <vt:lpstr>TVL-Tabelle</vt:lpstr>
      <vt:lpstr>Hilfskräfte Personalkosten</vt:lpstr>
      <vt:lpstr>SonstigeRegelungen</vt:lpstr>
      <vt:lpstr>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birckenstaedt</dc:creator>
  <cp:lastModifiedBy>Bilcan Ülgen</cp:lastModifiedBy>
  <cp:lastPrinted>2020-10-20T13:14:06Z</cp:lastPrinted>
  <dcterms:created xsi:type="dcterms:W3CDTF">2016-12-12T14:35:57Z</dcterms:created>
  <dcterms:modified xsi:type="dcterms:W3CDTF">2023-06-26T12:11:11Z</dcterms:modified>
</cp:coreProperties>
</file>